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8120" windowHeight="105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<sst xmlns="http://schemas.openxmlformats.org/spreadsheetml/2006/main" count="240" uniqueCount="78">
  <si>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</si>
  <si>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</si>
  <si>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</si>
  <si>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</si>
  <si>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</si>
  <si>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</si>
  <si>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</si>
  <si>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</si>
  <si>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</si>
  <si>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</si>
  <si>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</si>
  <si>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</si>
  <si>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</si>
  <si>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</si>
  <si>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</si>
  <si>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</si>
  <si>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</si>
  <si>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</si>
  <si>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</si>
  <si>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</si>
  <si>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</si>
  <si>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</si>
  <si>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</si>
  <si>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</si>
  <si>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</si>
  <si>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</si>
  <si>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</si>
  <si>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</si>
  <si>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</si>
  <si>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</si>
  <si>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</si>
  <si>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</si>
  <si>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</si>
  <si>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</si>
  <si>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</si>
  <si>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</si>
  <si>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</si>
  <si>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</si>
  <si>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</si>
  <si>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</si>
  <si>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</si>
  <si>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</si>
  <si>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</si>
  <si>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</si>
  <si>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</si>
  <si>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</si>
  <si>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</si>
  <si>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</si>
  <si>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</si>
  <si>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</si>
  <si>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</si>
  <si>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</si>
  <si>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</si>
  <si>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MY LIFE IN RUINS</t>
  </si>
  <si>
    <t>NEW MOON</t>
  </si>
  <si>
    <t>NIKO</t>
  </si>
  <si>
    <t>FIVIA</t>
  </si>
  <si>
    <t>PARANORMAL ACTIVITY</t>
  </si>
  <si>
    <t>OLD DOGS</t>
  </si>
  <si>
    <t>LOVE HAPPENS</t>
  </si>
  <si>
    <t>AVATAR</t>
  </si>
  <si>
    <t>FOX</t>
  </si>
  <si>
    <t>IT'S COMPLICATED</t>
  </si>
  <si>
    <t>COUPLES RETREAT</t>
  </si>
  <si>
    <t>PLANET 51</t>
  </si>
  <si>
    <t>CAPITALISM: A LOVE STORY</t>
  </si>
  <si>
    <t>COCO CHANEL &amp; IGOR STRAVINSKY</t>
  </si>
  <si>
    <t>FISH TANK</t>
  </si>
  <si>
    <t>SHERLOCK HOLMES</t>
  </si>
  <si>
    <t>15 - Jan</t>
  </si>
  <si>
    <t>17 - Jan</t>
  </si>
  <si>
    <t>14 - Jan</t>
  </si>
  <si>
    <t>20 - Jan</t>
  </si>
  <si>
    <t>UP IN THE AIR</t>
  </si>
  <si>
    <t>PAR</t>
  </si>
  <si>
    <t>DAYBREAKERS</t>
  </si>
  <si>
    <t>SIN NOMBRE</t>
  </si>
  <si>
    <t>BAD LIEUTENANT: NEW ORLEANS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</si>
</sst>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Q23" sqref="Q23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69</v>
      </c>
      <c r="K4" s="21"/>
      <c r="L4" s="87" t="s">
        <v>70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0.6859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71</v>
      </c>
      <c r="K5" s="8"/>
      <c r="L5" s="88" t="s">
        <v>72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40199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60</v>
      </c>
      <c r="D14" s="16" t="s">
        <v>61</v>
      </c>
      <c r="E14" s="16" t="s">
        <v>42</v>
      </c>
      <c r="F14" s="38">
        <v>5</v>
      </c>
      <c r="G14" s="38">
        <v>18</v>
      </c>
      <c r="H14" s="25">
        <v>87954</v>
      </c>
      <c r="I14" s="25">
        <v>88284</v>
      </c>
      <c r="J14" s="25">
        <v>15442</v>
      </c>
      <c r="K14" s="25">
        <v>15465</v>
      </c>
      <c r="L14" s="65">
        <f>(H14/I14*100)-100</f>
        <v>-0.3737936658964287</v>
      </c>
      <c r="M14" s="15">
        <f aca="true" t="shared" si="0" ref="M14:M31">H14/G14</f>
        <v>4886.333333333333</v>
      </c>
      <c r="N14" s="75">
        <v>18</v>
      </c>
      <c r="O14" s="15">
        <v>127750</v>
      </c>
      <c r="P14" s="15">
        <v>138362</v>
      </c>
      <c r="Q14" s="15">
        <v>23725</v>
      </c>
      <c r="R14" s="15">
        <v>25658</v>
      </c>
      <c r="S14" s="65">
        <f>(O14/P14*100)-100</f>
        <v>-7.669735910148745</v>
      </c>
      <c r="T14" s="77">
        <v>749656</v>
      </c>
      <c r="U14" s="15">
        <f aca="true" t="shared" si="1" ref="U14:U26">O14/N14</f>
        <v>7097.222222222223</v>
      </c>
      <c r="V14" s="77">
        <f aca="true" t="shared" si="2" ref="V14:V31">SUM(T14,O14)</f>
        <v>877406</v>
      </c>
      <c r="W14" s="77">
        <v>143422</v>
      </c>
      <c r="X14" s="78">
        <f aca="true" t="shared" si="3" ref="X14:X31">SUM(W14,Q14)</f>
        <v>167147</v>
      </c>
    </row>
    <row r="15" spans="1:24" ht="12.75">
      <c r="A15" s="74">
        <v>2</v>
      </c>
      <c r="B15" s="74">
        <v>2</v>
      </c>
      <c r="C15" s="4" t="s">
        <v>68</v>
      </c>
      <c r="D15" s="16" t="s">
        <v>43</v>
      </c>
      <c r="E15" s="16" t="s">
        <v>44</v>
      </c>
      <c r="F15" s="38">
        <v>2</v>
      </c>
      <c r="G15" s="38">
        <v>9</v>
      </c>
      <c r="H15" s="25">
        <v>30442</v>
      </c>
      <c r="I15" s="25">
        <v>39890</v>
      </c>
      <c r="J15" s="93">
        <v>6846</v>
      </c>
      <c r="K15" s="93">
        <v>7905</v>
      </c>
      <c r="L15" s="65">
        <f>(H15/I15*100)-100</f>
        <v>-23.68513411882678</v>
      </c>
      <c r="M15" s="15">
        <f t="shared" si="0"/>
        <v>3382.4444444444443</v>
      </c>
      <c r="N15" s="75">
        <v>9</v>
      </c>
      <c r="O15" s="76">
        <v>46050</v>
      </c>
      <c r="P15" s="76">
        <v>59842</v>
      </c>
      <c r="Q15" s="76">
        <v>9866</v>
      </c>
      <c r="R15" s="76">
        <v>12757</v>
      </c>
      <c r="S15" s="65">
        <f>(O15/P15*100)-100</f>
        <v>-23.04735804284617</v>
      </c>
      <c r="T15" s="77">
        <v>67105</v>
      </c>
      <c r="U15" s="15">
        <f t="shared" si="1"/>
        <v>5116.666666666667</v>
      </c>
      <c r="V15" s="77">
        <f t="shared" si="2"/>
        <v>113155</v>
      </c>
      <c r="W15" s="77">
        <v>14345</v>
      </c>
      <c r="X15" s="78">
        <f t="shared" si="3"/>
        <v>24211</v>
      </c>
    </row>
    <row r="16" spans="1:24" ht="12.75">
      <c r="A16" s="74">
        <v>3</v>
      </c>
      <c r="B16" s="74" t="s">
        <v>52</v>
      </c>
      <c r="C16" s="4" t="s">
        <v>73</v>
      </c>
      <c r="D16" s="16" t="s">
        <v>74</v>
      </c>
      <c r="E16" s="16" t="s">
        <v>36</v>
      </c>
      <c r="F16" s="38">
        <v>1</v>
      </c>
      <c r="G16" s="38">
        <v>5</v>
      </c>
      <c r="H16" s="15">
        <v>18505</v>
      </c>
      <c r="I16" s="15"/>
      <c r="J16" s="15">
        <v>3906</v>
      </c>
      <c r="K16" s="15"/>
      <c r="L16" s="65"/>
      <c r="M16" s="15">
        <f t="shared" si="0"/>
        <v>3701</v>
      </c>
      <c r="N16" s="75">
        <v>5</v>
      </c>
      <c r="O16" s="23">
        <v>25069</v>
      </c>
      <c r="P16" s="23"/>
      <c r="Q16" s="23">
        <v>5765</v>
      </c>
      <c r="R16" s="23"/>
      <c r="S16" s="65"/>
      <c r="T16" s="77">
        <v>3957</v>
      </c>
      <c r="U16" s="15">
        <f t="shared" si="1"/>
        <v>5013.8</v>
      </c>
      <c r="V16" s="77">
        <f t="shared" si="2"/>
        <v>29026</v>
      </c>
      <c r="W16" s="77">
        <v>1038</v>
      </c>
      <c r="X16" s="78">
        <f t="shared" si="3"/>
        <v>6803</v>
      </c>
    </row>
    <row r="17" spans="1:24" ht="12.75">
      <c r="A17" s="74">
        <v>4</v>
      </c>
      <c r="B17" s="74">
        <v>3</v>
      </c>
      <c r="C17" s="4" t="s">
        <v>62</v>
      </c>
      <c r="D17" s="16" t="s">
        <v>51</v>
      </c>
      <c r="E17" s="16" t="s">
        <v>36</v>
      </c>
      <c r="F17" s="38">
        <v>4</v>
      </c>
      <c r="G17" s="38">
        <v>8</v>
      </c>
      <c r="H17" s="15">
        <v>16606</v>
      </c>
      <c r="I17" s="15">
        <v>18646</v>
      </c>
      <c r="J17" s="23">
        <v>3506</v>
      </c>
      <c r="K17" s="23">
        <v>3956</v>
      </c>
      <c r="L17" s="65">
        <f>(H17/I17*100)-100</f>
        <v>-10.940684329078621</v>
      </c>
      <c r="M17" s="15">
        <f t="shared" si="0"/>
        <v>2075.75</v>
      </c>
      <c r="N17" s="75">
        <v>8</v>
      </c>
      <c r="O17" s="15">
        <v>23265</v>
      </c>
      <c r="P17" s="15">
        <v>28616</v>
      </c>
      <c r="Q17" s="15">
        <v>5297</v>
      </c>
      <c r="R17" s="15">
        <v>6574</v>
      </c>
      <c r="S17" s="65">
        <f>(O17/P17*100)-100</f>
        <v>-18.69932904668717</v>
      </c>
      <c r="T17" s="89">
        <v>151041</v>
      </c>
      <c r="U17" s="15">
        <f t="shared" si="1"/>
        <v>2908.125</v>
      </c>
      <c r="V17" s="77">
        <f t="shared" si="2"/>
        <v>174306</v>
      </c>
      <c r="W17" s="77">
        <v>34685</v>
      </c>
      <c r="X17" s="78">
        <f t="shared" si="3"/>
        <v>39982</v>
      </c>
    </row>
    <row r="18" spans="1:24" ht="13.5" customHeight="1">
      <c r="A18" s="74">
        <v>5</v>
      </c>
      <c r="B18" s="74">
        <v>4</v>
      </c>
      <c r="C18" s="4" t="s">
        <v>64</v>
      </c>
      <c r="D18" s="16" t="s">
        <v>45</v>
      </c>
      <c r="E18" s="16" t="s">
        <v>36</v>
      </c>
      <c r="F18" s="38">
        <v>3</v>
      </c>
      <c r="G18" s="38">
        <v>10</v>
      </c>
      <c r="H18" s="15">
        <v>13870</v>
      </c>
      <c r="I18" s="15">
        <v>12463</v>
      </c>
      <c r="J18" s="91">
        <v>3253</v>
      </c>
      <c r="K18" s="91">
        <v>2797</v>
      </c>
      <c r="L18" s="65">
        <f>(H18/I18*100)-100</f>
        <v>11.28941667335313</v>
      </c>
      <c r="M18" s="15">
        <f t="shared" si="0"/>
        <v>1387</v>
      </c>
      <c r="N18" s="75">
        <v>10</v>
      </c>
      <c r="O18" s="23">
        <v>16928</v>
      </c>
      <c r="P18" s="23">
        <v>17107</v>
      </c>
      <c r="Q18" s="23">
        <v>4127</v>
      </c>
      <c r="R18" s="23">
        <v>4056</v>
      </c>
      <c r="S18" s="65">
        <f>(O18/P18*100)-100</f>
        <v>-1.0463552931548463</v>
      </c>
      <c r="T18" s="77">
        <v>90439</v>
      </c>
      <c r="U18" s="15">
        <f t="shared" si="1"/>
        <v>1692.8</v>
      </c>
      <c r="V18" s="77">
        <f t="shared" si="2"/>
        <v>107367</v>
      </c>
      <c r="W18" s="77">
        <v>21443</v>
      </c>
      <c r="X18" s="78">
        <f t="shared" si="3"/>
        <v>25570</v>
      </c>
    </row>
    <row r="19" spans="1:24" ht="12.75">
      <c r="A19" s="74">
        <v>6</v>
      </c>
      <c r="B19" s="74">
        <v>6</v>
      </c>
      <c r="C19" s="90" t="s">
        <v>55</v>
      </c>
      <c r="D19" s="16" t="s">
        <v>45</v>
      </c>
      <c r="E19" s="16" t="s">
        <v>36</v>
      </c>
      <c r="F19" s="38">
        <v>7</v>
      </c>
      <c r="G19" s="38">
        <v>8</v>
      </c>
      <c r="H19" s="15">
        <v>6480</v>
      </c>
      <c r="I19" s="15">
        <v>7004</v>
      </c>
      <c r="J19" s="23">
        <v>1529</v>
      </c>
      <c r="K19" s="23">
        <v>1670</v>
      </c>
      <c r="L19" s="65">
        <f>(H19/I19*100)-100</f>
        <v>-7.481439177612799</v>
      </c>
      <c r="M19" s="15">
        <f t="shared" si="0"/>
        <v>810</v>
      </c>
      <c r="N19" s="38">
        <v>8</v>
      </c>
      <c r="O19" s="23">
        <v>9035</v>
      </c>
      <c r="P19" s="23">
        <v>9061</v>
      </c>
      <c r="Q19" s="23">
        <v>2283</v>
      </c>
      <c r="R19" s="23">
        <v>2240</v>
      </c>
      <c r="S19" s="65">
        <f>(O19/P19*100)-100</f>
        <v>-0.2869440459110564</v>
      </c>
      <c r="T19" s="77">
        <v>308009</v>
      </c>
      <c r="U19" s="15">
        <f t="shared" si="1"/>
        <v>1129.375</v>
      </c>
      <c r="V19" s="77">
        <f t="shared" si="2"/>
        <v>317044</v>
      </c>
      <c r="W19" s="77">
        <v>76125</v>
      </c>
      <c r="X19" s="78">
        <f t="shared" si="3"/>
        <v>78408</v>
      </c>
    </row>
    <row r="20" spans="1:24" ht="12.75">
      <c r="A20" s="74">
        <v>7</v>
      </c>
      <c r="B20" s="74" t="s">
        <v>52</v>
      </c>
      <c r="C20" s="4" t="s">
        <v>75</v>
      </c>
      <c r="D20" s="16" t="s">
        <v>45</v>
      </c>
      <c r="E20" s="16" t="s">
        <v>46</v>
      </c>
      <c r="F20" s="38">
        <v>1</v>
      </c>
      <c r="G20" s="38">
        <v>4</v>
      </c>
      <c r="H20" s="15">
        <v>5773</v>
      </c>
      <c r="I20" s="15"/>
      <c r="J20" s="92">
        <v>1197</v>
      </c>
      <c r="K20" s="92"/>
      <c r="L20" s="65"/>
      <c r="M20" s="15">
        <f t="shared" si="0"/>
        <v>1443.25</v>
      </c>
      <c r="N20" s="75">
        <v>4</v>
      </c>
      <c r="O20" s="23">
        <v>8191</v>
      </c>
      <c r="P20" s="23"/>
      <c r="Q20" s="23">
        <v>1850</v>
      </c>
      <c r="R20" s="23"/>
      <c r="S20" s="65"/>
      <c r="T20" s="77">
        <v>608</v>
      </c>
      <c r="U20" s="15">
        <f t="shared" si="1"/>
        <v>2047.75</v>
      </c>
      <c r="V20" s="77">
        <f t="shared" si="2"/>
        <v>8799</v>
      </c>
      <c r="W20" s="77">
        <v>131</v>
      </c>
      <c r="X20" s="78">
        <f t="shared" si="3"/>
        <v>1981</v>
      </c>
    </row>
    <row r="21" spans="1:24" ht="12.75">
      <c r="A21" s="74">
        <v>8</v>
      </c>
      <c r="B21" s="74">
        <v>5</v>
      </c>
      <c r="C21" s="4" t="s">
        <v>58</v>
      </c>
      <c r="D21" s="16" t="s">
        <v>49</v>
      </c>
      <c r="E21" s="16" t="s">
        <v>50</v>
      </c>
      <c r="F21" s="38">
        <v>6</v>
      </c>
      <c r="G21" s="38">
        <v>6</v>
      </c>
      <c r="H21" s="15">
        <v>4718</v>
      </c>
      <c r="I21" s="15">
        <v>8022</v>
      </c>
      <c r="J21" s="15">
        <v>1015</v>
      </c>
      <c r="K21" s="15">
        <v>1720</v>
      </c>
      <c r="L21" s="65">
        <f aca="true" t="shared" si="4" ref="L21:L26">(H21/I21*100)-100</f>
        <v>-41.186736474694584</v>
      </c>
      <c r="M21" s="15">
        <f t="shared" si="0"/>
        <v>786.3333333333334</v>
      </c>
      <c r="N21" s="75">
        <v>6</v>
      </c>
      <c r="O21" s="23">
        <v>5732</v>
      </c>
      <c r="P21" s="23">
        <v>10814</v>
      </c>
      <c r="Q21" s="23">
        <v>1277</v>
      </c>
      <c r="R21" s="23">
        <v>2535</v>
      </c>
      <c r="S21" s="65">
        <f aca="true" t="shared" si="5" ref="S21:S26">(O21/P21*100)-100</f>
        <v>-46.99463658220825</v>
      </c>
      <c r="T21" s="77">
        <v>100335</v>
      </c>
      <c r="U21" s="15">
        <f t="shared" si="1"/>
        <v>955.3333333333334</v>
      </c>
      <c r="V21" s="77">
        <f t="shared" si="2"/>
        <v>106067</v>
      </c>
      <c r="W21" s="77">
        <v>23662</v>
      </c>
      <c r="X21" s="78">
        <f t="shared" si="3"/>
        <v>24939</v>
      </c>
    </row>
    <row r="22" spans="1:24" ht="12.75">
      <c r="A22" s="74">
        <v>9</v>
      </c>
      <c r="B22" s="74">
        <v>7</v>
      </c>
      <c r="C22" s="4" t="s">
        <v>59</v>
      </c>
      <c r="D22" s="16" t="s">
        <v>45</v>
      </c>
      <c r="E22" s="16" t="s">
        <v>46</v>
      </c>
      <c r="F22" s="38">
        <v>6</v>
      </c>
      <c r="G22" s="38">
        <v>5</v>
      </c>
      <c r="H22" s="25">
        <v>2719</v>
      </c>
      <c r="I22" s="25">
        <v>3011</v>
      </c>
      <c r="J22" s="25">
        <v>566</v>
      </c>
      <c r="K22" s="25">
        <v>637</v>
      </c>
      <c r="L22" s="65">
        <f t="shared" si="4"/>
        <v>-9.697774825639328</v>
      </c>
      <c r="M22" s="15">
        <f t="shared" si="0"/>
        <v>543.8</v>
      </c>
      <c r="N22" s="75">
        <v>5</v>
      </c>
      <c r="O22" s="15">
        <v>3942</v>
      </c>
      <c r="P22" s="15">
        <v>4769</v>
      </c>
      <c r="Q22" s="15">
        <v>1136</v>
      </c>
      <c r="R22" s="15">
        <v>1304</v>
      </c>
      <c r="S22" s="65">
        <f t="shared" si="5"/>
        <v>-17.34116166911302</v>
      </c>
      <c r="T22" s="77">
        <v>51392</v>
      </c>
      <c r="U22" s="15">
        <f t="shared" si="1"/>
        <v>788.4</v>
      </c>
      <c r="V22" s="77">
        <f t="shared" si="2"/>
        <v>55334</v>
      </c>
      <c r="W22" s="77">
        <v>12042</v>
      </c>
      <c r="X22" s="78">
        <f t="shared" si="3"/>
        <v>13178</v>
      </c>
    </row>
    <row r="23" spans="1:24" ht="12.75">
      <c r="A23" s="74">
        <v>10</v>
      </c>
      <c r="B23" s="74">
        <v>9</v>
      </c>
      <c r="C23" s="4" t="s">
        <v>54</v>
      </c>
      <c r="D23" s="16" t="s">
        <v>45</v>
      </c>
      <c r="E23" s="16" t="s">
        <v>44</v>
      </c>
      <c r="F23" s="38">
        <v>8</v>
      </c>
      <c r="G23" s="38">
        <v>12</v>
      </c>
      <c r="H23" s="25">
        <v>2742</v>
      </c>
      <c r="I23" s="25">
        <v>2179</v>
      </c>
      <c r="J23" s="25">
        <v>622</v>
      </c>
      <c r="K23" s="25">
        <v>483</v>
      </c>
      <c r="L23" s="65">
        <f t="shared" si="4"/>
        <v>25.837540156034876</v>
      </c>
      <c r="M23" s="15">
        <f t="shared" si="0"/>
        <v>228.5</v>
      </c>
      <c r="N23" s="75">
        <v>12</v>
      </c>
      <c r="O23" s="15">
        <v>3641</v>
      </c>
      <c r="P23" s="15">
        <v>2975</v>
      </c>
      <c r="Q23" s="15">
        <v>819</v>
      </c>
      <c r="R23" s="15">
        <v>677</v>
      </c>
      <c r="S23" s="65">
        <f t="shared" si="5"/>
        <v>22.38655462184873</v>
      </c>
      <c r="T23" s="77">
        <v>260340</v>
      </c>
      <c r="U23" s="15">
        <f t="shared" si="1"/>
        <v>303.4166666666667</v>
      </c>
      <c r="V23" s="77">
        <f t="shared" si="2"/>
        <v>263981</v>
      </c>
      <c r="W23" s="79">
        <v>59156</v>
      </c>
      <c r="X23" s="78">
        <f t="shared" si="3"/>
        <v>59975</v>
      </c>
    </row>
    <row r="24" spans="1:24" ht="12.75">
      <c r="A24" s="74">
        <v>11</v>
      </c>
      <c r="B24" s="74">
        <v>10</v>
      </c>
      <c r="C24" s="4" t="s">
        <v>63</v>
      </c>
      <c r="D24" s="16" t="s">
        <v>51</v>
      </c>
      <c r="E24" s="16" t="s">
        <v>36</v>
      </c>
      <c r="F24" s="38">
        <v>13</v>
      </c>
      <c r="G24" s="38">
        <v>8</v>
      </c>
      <c r="H24" s="83">
        <v>2180</v>
      </c>
      <c r="I24" s="83">
        <v>1588</v>
      </c>
      <c r="J24" s="91">
        <v>427</v>
      </c>
      <c r="K24" s="91">
        <v>325</v>
      </c>
      <c r="L24" s="65">
        <f t="shared" si="4"/>
        <v>37.27959697732996</v>
      </c>
      <c r="M24" s="15">
        <f t="shared" si="0"/>
        <v>272.5</v>
      </c>
      <c r="N24" s="75">
        <v>8</v>
      </c>
      <c r="O24" s="15">
        <v>2770</v>
      </c>
      <c r="P24" s="15">
        <v>2371</v>
      </c>
      <c r="Q24" s="15">
        <v>557</v>
      </c>
      <c r="R24" s="15">
        <v>510</v>
      </c>
      <c r="S24" s="65">
        <f t="shared" si="5"/>
        <v>16.828342471531002</v>
      </c>
      <c r="T24" s="77">
        <v>343936</v>
      </c>
      <c r="U24" s="15">
        <f t="shared" si="1"/>
        <v>346.25</v>
      </c>
      <c r="V24" s="77">
        <f t="shared" si="2"/>
        <v>346706</v>
      </c>
      <c r="W24" s="79">
        <v>81028</v>
      </c>
      <c r="X24" s="78">
        <f t="shared" si="3"/>
        <v>81585</v>
      </c>
    </row>
    <row r="25" spans="1:24" ht="12.75" customHeight="1">
      <c r="A25" s="52">
        <v>12</v>
      </c>
      <c r="B25" s="74">
        <v>8</v>
      </c>
      <c r="C25" s="4" t="s">
        <v>57</v>
      </c>
      <c r="D25" s="16" t="s">
        <v>45</v>
      </c>
      <c r="E25" s="16" t="s">
        <v>36</v>
      </c>
      <c r="F25" s="38">
        <v>6</v>
      </c>
      <c r="G25" s="38">
        <v>6</v>
      </c>
      <c r="H25" s="25">
        <v>1489</v>
      </c>
      <c r="I25" s="25">
        <v>3529</v>
      </c>
      <c r="J25" s="83">
        <v>368</v>
      </c>
      <c r="K25" s="83">
        <v>609</v>
      </c>
      <c r="L25" s="65">
        <f t="shared" si="4"/>
        <v>-57.80674412014735</v>
      </c>
      <c r="M25" s="15">
        <f t="shared" si="0"/>
        <v>248.16666666666666</v>
      </c>
      <c r="N25" s="38">
        <v>6</v>
      </c>
      <c r="O25" s="23">
        <v>1952</v>
      </c>
      <c r="P25" s="23">
        <v>4281</v>
      </c>
      <c r="Q25" s="83">
        <v>482</v>
      </c>
      <c r="R25" s="83">
        <v>816</v>
      </c>
      <c r="S25" s="65">
        <f t="shared" si="5"/>
        <v>-54.403176827843964</v>
      </c>
      <c r="T25" s="79">
        <v>83612</v>
      </c>
      <c r="U25" s="15">
        <f t="shared" si="1"/>
        <v>325.3333333333333</v>
      </c>
      <c r="V25" s="77">
        <f t="shared" si="2"/>
        <v>85564</v>
      </c>
      <c r="W25" s="77">
        <v>18930</v>
      </c>
      <c r="X25" s="78">
        <f t="shared" si="3"/>
        <v>19412</v>
      </c>
    </row>
    <row r="26" spans="1:24" ht="12.75" customHeight="1">
      <c r="A26" s="74">
        <v>13</v>
      </c>
      <c r="B26" s="52">
        <v>12</v>
      </c>
      <c r="C26" s="4" t="s">
        <v>66</v>
      </c>
      <c r="D26" s="16" t="s">
        <v>45</v>
      </c>
      <c r="E26" s="16" t="s">
        <v>56</v>
      </c>
      <c r="F26" s="38">
        <v>2</v>
      </c>
      <c r="G26" s="38">
        <v>1</v>
      </c>
      <c r="H26" s="15">
        <v>1093</v>
      </c>
      <c r="I26" s="15">
        <v>814</v>
      </c>
      <c r="J26" s="93">
        <v>228</v>
      </c>
      <c r="K26" s="93">
        <v>174</v>
      </c>
      <c r="L26" s="65">
        <f t="shared" si="4"/>
        <v>34.27518427518427</v>
      </c>
      <c r="M26" s="15">
        <f t="shared" si="0"/>
        <v>1093</v>
      </c>
      <c r="N26" s="39">
        <v>1</v>
      </c>
      <c r="O26" s="15">
        <v>1808</v>
      </c>
      <c r="P26" s="15">
        <v>1856</v>
      </c>
      <c r="Q26" s="15">
        <v>388</v>
      </c>
      <c r="R26" s="15">
        <v>413</v>
      </c>
      <c r="S26" s="65">
        <f t="shared" si="5"/>
        <v>-2.5862068965517295</v>
      </c>
      <c r="T26" s="79">
        <v>9016</v>
      </c>
      <c r="U26" s="15">
        <f t="shared" si="1"/>
        <v>1808</v>
      </c>
      <c r="V26" s="77">
        <f t="shared" si="2"/>
        <v>10824</v>
      </c>
      <c r="W26" s="77">
        <v>2001</v>
      </c>
      <c r="X26" s="78">
        <f t="shared" si="3"/>
        <v>2389</v>
      </c>
    </row>
    <row r="27" spans="1:24" ht="12.75">
      <c r="A27" s="74">
        <v>14</v>
      </c>
      <c r="B27" s="74" t="s">
        <v>52</v>
      </c>
      <c r="C27" s="4" t="s">
        <v>77</v>
      </c>
      <c r="D27" s="16" t="s">
        <v>45</v>
      </c>
      <c r="E27" s="16" t="s">
        <v>56</v>
      </c>
      <c r="F27" s="38">
        <v>2</v>
      </c>
      <c r="G27" s="38">
        <v>1</v>
      </c>
      <c r="H27" s="25">
        <v>1101</v>
      </c>
      <c r="I27" s="25"/>
      <c r="J27" s="25">
        <v>201</v>
      </c>
      <c r="K27" s="25"/>
      <c r="L27" s="65"/>
      <c r="M27" s="15">
        <f t="shared" si="0"/>
        <v>1101</v>
      </c>
      <c r="N27" s="38"/>
      <c r="O27" s="15">
        <v>1731</v>
      </c>
      <c r="P27" s="15"/>
      <c r="Q27" s="15">
        <v>330</v>
      </c>
      <c r="R27" s="15"/>
      <c r="S27" s="65"/>
      <c r="T27" s="89">
        <v>2769</v>
      </c>
      <c r="U27" s="15"/>
      <c r="V27" s="77">
        <f t="shared" si="2"/>
        <v>4500</v>
      </c>
      <c r="W27" s="79">
        <v>713</v>
      </c>
      <c r="X27" s="78">
        <f t="shared" si="3"/>
        <v>1043</v>
      </c>
    </row>
    <row r="28" spans="1:24" ht="12.75">
      <c r="A28" s="74">
        <v>15</v>
      </c>
      <c r="B28" s="74">
        <v>13</v>
      </c>
      <c r="C28" s="4" t="s">
        <v>65</v>
      </c>
      <c r="D28" s="16" t="s">
        <v>45</v>
      </c>
      <c r="E28" s="16" t="s">
        <v>56</v>
      </c>
      <c r="F28" s="38">
        <v>3</v>
      </c>
      <c r="G28" s="38">
        <v>1</v>
      </c>
      <c r="H28" s="25">
        <v>1029</v>
      </c>
      <c r="I28" s="25">
        <v>1038</v>
      </c>
      <c r="J28" s="25">
        <v>183</v>
      </c>
      <c r="K28" s="25">
        <v>186</v>
      </c>
      <c r="L28" s="65">
        <f>(H28/I28*100)-100</f>
        <v>-0.8670520231213885</v>
      </c>
      <c r="M28" s="15">
        <f t="shared" si="0"/>
        <v>1029</v>
      </c>
      <c r="N28" s="39">
        <v>1</v>
      </c>
      <c r="O28" s="15">
        <v>1539</v>
      </c>
      <c r="P28" s="15">
        <v>1772</v>
      </c>
      <c r="Q28" s="15">
        <v>284</v>
      </c>
      <c r="R28" s="15">
        <v>339</v>
      </c>
      <c r="S28" s="65">
        <f>(O28/P28*100)-100</f>
        <v>-13.148984198645593</v>
      </c>
      <c r="T28" s="77">
        <v>9950</v>
      </c>
      <c r="U28" s="15">
        <f>O28/N28</f>
        <v>1539</v>
      </c>
      <c r="V28" s="77">
        <f t="shared" si="2"/>
        <v>11489</v>
      </c>
      <c r="W28" s="79">
        <v>2075</v>
      </c>
      <c r="X28" s="78">
        <f t="shared" si="3"/>
        <v>2359</v>
      </c>
    </row>
    <row r="29" spans="1:24" ht="12.75">
      <c r="A29" s="74">
        <v>16</v>
      </c>
      <c r="B29" s="51" t="s">
        <v>52</v>
      </c>
      <c r="C29" s="4" t="s">
        <v>76</v>
      </c>
      <c r="D29" s="16" t="s">
        <v>45</v>
      </c>
      <c r="E29" s="16" t="s">
        <v>46</v>
      </c>
      <c r="F29" s="38">
        <v>1</v>
      </c>
      <c r="G29" s="38">
        <v>1</v>
      </c>
      <c r="H29" s="25">
        <v>654</v>
      </c>
      <c r="I29" s="25"/>
      <c r="J29" s="25">
        <v>143</v>
      </c>
      <c r="K29" s="25"/>
      <c r="L29" s="65"/>
      <c r="M29" s="15">
        <f t="shared" si="0"/>
        <v>654</v>
      </c>
      <c r="N29" s="38">
        <v>1</v>
      </c>
      <c r="O29" s="23">
        <v>1281</v>
      </c>
      <c r="P29" s="23"/>
      <c r="Q29" s="15">
        <v>288</v>
      </c>
      <c r="R29" s="15"/>
      <c r="S29" s="65"/>
      <c r="T29" s="77">
        <v>3535</v>
      </c>
      <c r="U29" s="15">
        <f>O29/N29</f>
        <v>1281</v>
      </c>
      <c r="V29" s="77">
        <f t="shared" si="2"/>
        <v>4816</v>
      </c>
      <c r="W29" s="77">
        <v>1119</v>
      </c>
      <c r="X29" s="78">
        <f t="shared" si="3"/>
        <v>1407</v>
      </c>
    </row>
    <row r="30" spans="1:24" ht="12.75">
      <c r="A30" s="74">
        <v>17</v>
      </c>
      <c r="B30" s="74">
        <v>15</v>
      </c>
      <c r="C30" s="4" t="s">
        <v>67</v>
      </c>
      <c r="D30" s="16" t="s">
        <v>45</v>
      </c>
      <c r="E30" s="16" t="s">
        <v>42</v>
      </c>
      <c r="F30" s="38">
        <v>2</v>
      </c>
      <c r="G30" s="38">
        <v>1</v>
      </c>
      <c r="H30" s="15">
        <v>482</v>
      </c>
      <c r="I30" s="15">
        <v>700</v>
      </c>
      <c r="J30" s="25">
        <v>87</v>
      </c>
      <c r="K30" s="25">
        <v>149</v>
      </c>
      <c r="L30" s="65">
        <f>(H30/I30*100)-100</f>
        <v>-31.14285714285714</v>
      </c>
      <c r="M30" s="15">
        <f t="shared" si="0"/>
        <v>482</v>
      </c>
      <c r="N30" s="39">
        <v>1</v>
      </c>
      <c r="O30" s="15">
        <v>702</v>
      </c>
      <c r="P30" s="15">
        <v>1300</v>
      </c>
      <c r="Q30" s="15">
        <v>132</v>
      </c>
      <c r="R30" s="15">
        <v>280</v>
      </c>
      <c r="S30" s="65">
        <f>(O30/P30*100)-100</f>
        <v>-46</v>
      </c>
      <c r="T30" s="77">
        <v>6162</v>
      </c>
      <c r="U30" s="15">
        <f>O30/N30</f>
        <v>702</v>
      </c>
      <c r="V30" s="77">
        <f t="shared" si="2"/>
        <v>6864</v>
      </c>
      <c r="W30" s="77">
        <v>1480</v>
      </c>
      <c r="X30" s="78">
        <f t="shared" si="3"/>
        <v>1612</v>
      </c>
    </row>
    <row r="31" spans="1:24" ht="12.75">
      <c r="A31" s="74">
        <v>18</v>
      </c>
      <c r="B31" s="74">
        <v>17</v>
      </c>
      <c r="C31" s="4" t="s">
        <v>53</v>
      </c>
      <c r="D31" s="16" t="s">
        <v>45</v>
      </c>
      <c r="E31" s="16" t="s">
        <v>44</v>
      </c>
      <c r="F31" s="38">
        <v>11</v>
      </c>
      <c r="G31" s="38">
        <v>6</v>
      </c>
      <c r="H31" s="25">
        <v>418</v>
      </c>
      <c r="I31" s="25">
        <v>464</v>
      </c>
      <c r="J31" s="25">
        <v>113</v>
      </c>
      <c r="K31" s="25">
        <v>130</v>
      </c>
      <c r="L31" s="65">
        <f>(H31/I31*100)-100</f>
        <v>-9.91379310344827</v>
      </c>
      <c r="M31" s="15">
        <f t="shared" si="0"/>
        <v>69.66666666666667</v>
      </c>
      <c r="N31" s="39">
        <v>6</v>
      </c>
      <c r="O31" s="15">
        <v>418</v>
      </c>
      <c r="P31" s="15">
        <v>464</v>
      </c>
      <c r="Q31" s="15">
        <v>113</v>
      </c>
      <c r="R31" s="15">
        <v>130</v>
      </c>
      <c r="S31" s="65">
        <f>(O31/P31*100)-100</f>
        <v>-9.91379310344827</v>
      </c>
      <c r="T31" s="84">
        <v>104019</v>
      </c>
      <c r="U31" s="15">
        <f>O31/N31</f>
        <v>69.66666666666667</v>
      </c>
      <c r="V31" s="77">
        <f t="shared" si="2"/>
        <v>104437</v>
      </c>
      <c r="W31" s="77">
        <v>24724</v>
      </c>
      <c r="X31" s="78">
        <f t="shared" si="3"/>
        <v>24837</v>
      </c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15"/>
      <c r="P32" s="15"/>
      <c r="Q32" s="15"/>
      <c r="R32" s="15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84"/>
      <c r="K33" s="84"/>
      <c r="L33" s="65"/>
      <c r="M33" s="15"/>
      <c r="N33" s="39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110</v>
      </c>
      <c r="H34" s="32">
        <f>SUM(H14:H33)</f>
        <v>198255</v>
      </c>
      <c r="I34" s="32">
        <v>190058</v>
      </c>
      <c r="J34" s="32">
        <f>SUM(J14:J33)</f>
        <v>39632</v>
      </c>
      <c r="K34" s="32">
        <v>36805</v>
      </c>
      <c r="L34" s="70">
        <f>(H34/I34*100)-100</f>
        <v>4.312893958686303</v>
      </c>
      <c r="M34" s="33">
        <f>H34/G34</f>
        <v>1802.3181818181818</v>
      </c>
      <c r="N34" s="35">
        <f>SUM(N14:N33)</f>
        <v>109</v>
      </c>
      <c r="O34" s="32">
        <f>SUM(O14:O33)</f>
        <v>281804</v>
      </c>
      <c r="P34" s="32">
        <v>287874</v>
      </c>
      <c r="Q34" s="32">
        <f>SUM(Q14:Q33)</f>
        <v>58719</v>
      </c>
      <c r="R34" s="32">
        <v>59384</v>
      </c>
      <c r="S34" s="70">
        <f>(O34/P34*100)-100</f>
        <v>-2.1085613844946067</v>
      </c>
      <c r="T34" s="80">
        <f>SUM(T14:T33)</f>
        <v>2345881</v>
      </c>
      <c r="U34" s="33">
        <f>O34/N34</f>
        <v>2585.3577981651374</v>
      </c>
      <c r="V34" s="82">
        <f>SUM(V14:V33)</f>
        <v>2627685</v>
      </c>
      <c r="W34" s="81">
        <f>SUM(W14:W33)</f>
        <v>518119</v>
      </c>
      <c r="X34" s="36">
        <f>SUM(X14:X33)</f>
        <v>576838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15 -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0.6859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14 -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40199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AVATAR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5</v>
      </c>
      <c r="G14" s="38">
        <f>'WEEKLY COMPETITIVE REPORT'!G14</f>
        <v>18</v>
      </c>
      <c r="H14" s="15">
        <f>'WEEKLY COMPETITIVE REPORT'!H14/X4</f>
        <v>128231.52062982944</v>
      </c>
      <c r="I14" s="15">
        <f>'WEEKLY COMPETITIVE REPORT'!I14/X4</f>
        <v>128712.64032657823</v>
      </c>
      <c r="J14" s="23">
        <f>'WEEKLY COMPETITIVE REPORT'!J14</f>
        <v>15442</v>
      </c>
      <c r="K14" s="23">
        <f>'WEEKLY COMPETITIVE REPORT'!K14</f>
        <v>15465</v>
      </c>
      <c r="L14" s="65">
        <f>'WEEKLY COMPETITIVE REPORT'!L14</f>
        <v>-0.3737936658964287</v>
      </c>
      <c r="M14" s="15">
        <f aca="true" t="shared" si="0" ref="M14:M20">H14/G14</f>
        <v>7123.973368323857</v>
      </c>
      <c r="N14" s="38">
        <f>'WEEKLY COMPETITIVE REPORT'!N14</f>
        <v>18</v>
      </c>
      <c r="O14" s="15">
        <f>'WEEKLY COMPETITIVE REPORT'!O14/X4</f>
        <v>186251.6401807844</v>
      </c>
      <c r="P14" s="15">
        <f>'WEEKLY COMPETITIVE REPORT'!P14/X4</f>
        <v>201723.2832774457</v>
      </c>
      <c r="Q14" s="23">
        <f>'WEEKLY COMPETITIVE REPORT'!Q14</f>
        <v>23725</v>
      </c>
      <c r="R14" s="23">
        <f>'WEEKLY COMPETITIVE REPORT'!R14</f>
        <v>25658</v>
      </c>
      <c r="S14" s="65">
        <f>'WEEKLY COMPETITIVE REPORT'!S14</f>
        <v>-7.669735910148745</v>
      </c>
      <c r="T14" s="15">
        <f>'WEEKLY COMPETITIVE REPORT'!T14/X4</f>
        <v>1092952.3254118676</v>
      </c>
      <c r="U14" s="15">
        <f aca="true" t="shared" si="1" ref="U14:U20">O14/N14</f>
        <v>10347.31334337691</v>
      </c>
      <c r="V14" s="26">
        <f aca="true" t="shared" si="2" ref="V14:V20">O14+T14</f>
        <v>1279203.965592652</v>
      </c>
      <c r="W14" s="23">
        <f>'WEEKLY COMPETITIVE REPORT'!W14</f>
        <v>143422</v>
      </c>
      <c r="X14" s="57">
        <f>'WEEKLY COMPETITIVE REPORT'!X14</f>
        <v>167147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SHERLOCK HOLMES</v>
      </c>
      <c r="D15" s="4" t="str">
        <f>'WEEKLY COMPETITIVE REPORT'!D15</f>
        <v>WB</v>
      </c>
      <c r="E15" s="4" t="str">
        <f>'WEEKLY COMPETITIVE REPORT'!E15</f>
        <v>Blitz</v>
      </c>
      <c r="F15" s="38">
        <f>'WEEKLY COMPETITIVE REPORT'!F15</f>
        <v>2</v>
      </c>
      <c r="G15" s="38">
        <f>'WEEKLY COMPETITIVE REPORT'!G15</f>
        <v>9</v>
      </c>
      <c r="H15" s="15">
        <f>'WEEKLY COMPETITIVE REPORT'!H15/X4</f>
        <v>44382.56305583905</v>
      </c>
      <c r="I15" s="15">
        <f>'WEEKLY COMPETITIVE REPORT'!I15/X4</f>
        <v>58157.16576760461</v>
      </c>
      <c r="J15" s="23">
        <f>'WEEKLY COMPETITIVE REPORT'!J15</f>
        <v>6846</v>
      </c>
      <c r="K15" s="23">
        <f>'WEEKLY COMPETITIVE REPORT'!K15</f>
        <v>7905</v>
      </c>
      <c r="L15" s="65">
        <f>'WEEKLY COMPETITIVE REPORT'!L15</f>
        <v>-23.68513411882678</v>
      </c>
      <c r="M15" s="15">
        <f t="shared" si="0"/>
        <v>4931.395895093227</v>
      </c>
      <c r="N15" s="38">
        <f>'WEEKLY COMPETITIVE REPORT'!N15</f>
        <v>9</v>
      </c>
      <c r="O15" s="15">
        <f>'WEEKLY COMPETITIVE REPORT'!O15/X4</f>
        <v>67138.06677358216</v>
      </c>
      <c r="P15" s="15">
        <f>'WEEKLY COMPETITIVE REPORT'!P15/X4</f>
        <v>87245.95422073189</v>
      </c>
      <c r="Q15" s="23">
        <f>'WEEKLY COMPETITIVE REPORT'!Q15</f>
        <v>9866</v>
      </c>
      <c r="R15" s="23">
        <f>'WEEKLY COMPETITIVE REPORT'!R15</f>
        <v>12757</v>
      </c>
      <c r="S15" s="65">
        <f>'WEEKLY COMPETITIVE REPORT'!S15</f>
        <v>-23.04735804284617</v>
      </c>
      <c r="T15" s="15">
        <f>'WEEKLY COMPETITIVE REPORT'!T15/X4</f>
        <v>97834.96136463042</v>
      </c>
      <c r="U15" s="15">
        <f t="shared" si="1"/>
        <v>7459.785197064684</v>
      </c>
      <c r="V15" s="26">
        <f t="shared" si="2"/>
        <v>164973.02813821257</v>
      </c>
      <c r="W15" s="23">
        <f>'WEEKLY COMPETITIVE REPORT'!W15</f>
        <v>14345</v>
      </c>
      <c r="X15" s="57">
        <f>'WEEKLY COMPETITIVE REPORT'!X15</f>
        <v>24211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UP IN THE AIR</v>
      </c>
      <c r="D16" s="4" t="str">
        <f>'WEEKLY COMPETITIVE REPORT'!D16</f>
        <v>PAR</v>
      </c>
      <c r="E16" s="4" t="str">
        <f>'WEEKLY COMPETITIVE REPORT'!E16</f>
        <v>Karantanija</v>
      </c>
      <c r="F16" s="38">
        <f>'WEEKLY COMPETITIVE REPORT'!F16</f>
        <v>1</v>
      </c>
      <c r="G16" s="38">
        <f>'WEEKLY COMPETITIVE REPORT'!G16</f>
        <v>5</v>
      </c>
      <c r="H16" s="15">
        <f>'WEEKLY COMPETITIVE REPORT'!H16/X4</f>
        <v>26979.151479807555</v>
      </c>
      <c r="I16" s="15">
        <f>'WEEKLY COMPETITIVE REPORT'!I16/X4</f>
        <v>0</v>
      </c>
      <c r="J16" s="23">
        <f>'WEEKLY COMPETITIVE REPORT'!J16</f>
        <v>3906</v>
      </c>
      <c r="K16" s="23">
        <f>'WEEKLY COMPETITIVE REPORT'!K16</f>
        <v>0</v>
      </c>
      <c r="L16" s="65">
        <f>'WEEKLY COMPETITIVE REPORT'!L16</f>
        <v>0</v>
      </c>
      <c r="M16" s="15">
        <f t="shared" si="0"/>
        <v>5395.830295961511</v>
      </c>
      <c r="N16" s="38">
        <f>'WEEKLY COMPETITIVE REPORT'!N16</f>
        <v>5</v>
      </c>
      <c r="O16" s="15">
        <f>'WEEKLY COMPETITIVE REPORT'!O16/X4</f>
        <v>36549.05962968363</v>
      </c>
      <c r="P16" s="15">
        <f>'WEEKLY COMPETITIVE REPORT'!P16/X4</f>
        <v>0</v>
      </c>
      <c r="Q16" s="23">
        <f>'WEEKLY COMPETITIVE REPORT'!Q16</f>
        <v>5765</v>
      </c>
      <c r="R16" s="23">
        <f>'WEEKLY COMPETITIVE REPORT'!R16</f>
        <v>0</v>
      </c>
      <c r="S16" s="65">
        <f>'WEEKLY COMPETITIVE REPORT'!S16</f>
        <v>0</v>
      </c>
      <c r="T16" s="15">
        <f>'WEEKLY COMPETITIVE REPORT'!T16/X4</f>
        <v>5769.062545560578</v>
      </c>
      <c r="U16" s="15">
        <f t="shared" si="1"/>
        <v>7309.811925936726</v>
      </c>
      <c r="V16" s="26">
        <f t="shared" si="2"/>
        <v>42318.12217524421</v>
      </c>
      <c r="W16" s="23">
        <f>'WEEKLY COMPETITIVE REPORT'!W16</f>
        <v>1038</v>
      </c>
      <c r="X16" s="57">
        <f>'WEEKLY COMPETITIVE REPORT'!X16</f>
        <v>6803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IT'S COMPLICATED</v>
      </c>
      <c r="D17" s="4" t="str">
        <f>'WEEKLY COMPETITIVE REPORT'!D17</f>
        <v>UNI</v>
      </c>
      <c r="E17" s="4" t="str">
        <f>'WEEKLY COMPETITIVE REPORT'!E17</f>
        <v>Karantanija</v>
      </c>
      <c r="F17" s="38">
        <f>'WEEKLY COMPETITIVE REPORT'!F17</f>
        <v>4</v>
      </c>
      <c r="G17" s="38">
        <f>'WEEKLY COMPETITIVE REPORT'!G17</f>
        <v>8</v>
      </c>
      <c r="H17" s="15">
        <f>'WEEKLY COMPETITIVE REPORT'!H17/X4</f>
        <v>24210.526315789477</v>
      </c>
      <c r="I17" s="15">
        <f>'WEEKLY COMPETITIVE REPORT'!I17/X4</f>
        <v>27184.72080478204</v>
      </c>
      <c r="J17" s="23">
        <f>'WEEKLY COMPETITIVE REPORT'!J17</f>
        <v>3506</v>
      </c>
      <c r="K17" s="23">
        <f>'WEEKLY COMPETITIVE REPORT'!K17</f>
        <v>3956</v>
      </c>
      <c r="L17" s="65">
        <f>'WEEKLY COMPETITIVE REPORT'!L17</f>
        <v>-10.940684329078621</v>
      </c>
      <c r="M17" s="15">
        <f t="shared" si="0"/>
        <v>3026.3157894736846</v>
      </c>
      <c r="N17" s="38">
        <f>'WEEKLY COMPETITIVE REPORT'!N17</f>
        <v>8</v>
      </c>
      <c r="O17" s="15">
        <f>'WEEKLY COMPETITIVE REPORT'!O17/X4</f>
        <v>33918.938620790206</v>
      </c>
      <c r="P17" s="15">
        <f>'WEEKLY COMPETITIVE REPORT'!P17/X4</f>
        <v>41720.3674004957</v>
      </c>
      <c r="Q17" s="23">
        <f>'WEEKLY COMPETITIVE REPORT'!Q17</f>
        <v>5297</v>
      </c>
      <c r="R17" s="23">
        <f>'WEEKLY COMPETITIVE REPORT'!R17</f>
        <v>6574</v>
      </c>
      <c r="S17" s="65">
        <f>'WEEKLY COMPETITIVE REPORT'!S17</f>
        <v>-18.69932904668717</v>
      </c>
      <c r="T17" s="15">
        <f>'WEEKLY COMPETITIVE REPORT'!T17/X4</f>
        <v>220208.4852019245</v>
      </c>
      <c r="U17" s="15">
        <f t="shared" si="1"/>
        <v>4239.867327598776</v>
      </c>
      <c r="V17" s="26">
        <f t="shared" si="2"/>
        <v>254127.42382271469</v>
      </c>
      <c r="W17" s="23">
        <f>'WEEKLY COMPETITIVE REPORT'!W17</f>
        <v>34685</v>
      </c>
      <c r="X17" s="57">
        <f>'WEEKLY COMPETITIVE REPORT'!X17</f>
        <v>39982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PLANET 51</v>
      </c>
      <c r="D18" s="4" t="str">
        <f>'WEEKLY COMPETITIVE REPORT'!D18</f>
        <v>INDEP</v>
      </c>
      <c r="E18" s="4" t="str">
        <f>'WEEKLY COMPETITIVE REPORT'!E18</f>
        <v>Karantanija</v>
      </c>
      <c r="F18" s="38">
        <f>'WEEKLY COMPETITIVE REPORT'!F18</f>
        <v>3</v>
      </c>
      <c r="G18" s="38">
        <f>'WEEKLY COMPETITIVE REPORT'!G18</f>
        <v>10</v>
      </c>
      <c r="H18" s="15">
        <f>'WEEKLY COMPETITIVE REPORT'!H18/X4</f>
        <v>20221.606648199446</v>
      </c>
      <c r="I18" s="15">
        <f>'WEEKLY COMPETITIVE REPORT'!I18/X4</f>
        <v>18170.287213879576</v>
      </c>
      <c r="J18" s="23">
        <f>'WEEKLY COMPETITIVE REPORT'!J18</f>
        <v>3253</v>
      </c>
      <c r="K18" s="23">
        <f>'WEEKLY COMPETITIVE REPORT'!K18</f>
        <v>2797</v>
      </c>
      <c r="L18" s="65">
        <f>'WEEKLY COMPETITIVE REPORT'!L18</f>
        <v>11.28941667335313</v>
      </c>
      <c r="M18" s="15">
        <f t="shared" si="0"/>
        <v>2022.1606648199445</v>
      </c>
      <c r="N18" s="38">
        <f>'WEEKLY COMPETITIVE REPORT'!N18</f>
        <v>10</v>
      </c>
      <c r="O18" s="15">
        <f>'WEEKLY COMPETITIVE REPORT'!O18/X4</f>
        <v>24679.982504738302</v>
      </c>
      <c r="P18" s="15">
        <f>'WEEKLY COMPETITIVE REPORT'!P18/X4</f>
        <v>24940.953491762648</v>
      </c>
      <c r="Q18" s="23">
        <f>'WEEKLY COMPETITIVE REPORT'!Q18</f>
        <v>4127</v>
      </c>
      <c r="R18" s="23">
        <f>'WEEKLY COMPETITIVE REPORT'!R18</f>
        <v>4056</v>
      </c>
      <c r="S18" s="65">
        <f>'WEEKLY COMPETITIVE REPORT'!S18</f>
        <v>-1.0463552931548463</v>
      </c>
      <c r="T18" s="15">
        <f>'WEEKLY COMPETITIVE REPORT'!T18/X4</f>
        <v>131854.49774019537</v>
      </c>
      <c r="U18" s="15">
        <f t="shared" si="1"/>
        <v>2467.99825047383</v>
      </c>
      <c r="V18" s="26">
        <f t="shared" si="2"/>
        <v>156534.48024493366</v>
      </c>
      <c r="W18" s="23">
        <f>'WEEKLY COMPETITIVE REPORT'!W18</f>
        <v>21443</v>
      </c>
      <c r="X18" s="57">
        <f>'WEEKLY COMPETITIVE REPORT'!X18</f>
        <v>25570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NIKO</v>
      </c>
      <c r="D19" s="4" t="str">
        <f>'WEEKLY COMPETITIVE REPORT'!D19</f>
        <v>INDEP</v>
      </c>
      <c r="E19" s="4" t="str">
        <f>'WEEKLY COMPETITIVE REPORT'!E19</f>
        <v>Karantanija</v>
      </c>
      <c r="F19" s="38">
        <f>'WEEKLY COMPETITIVE REPORT'!F19</f>
        <v>7</v>
      </c>
      <c r="G19" s="38">
        <f>'WEEKLY COMPETITIVE REPORT'!G19</f>
        <v>8</v>
      </c>
      <c r="H19" s="15">
        <f>'WEEKLY COMPETITIVE REPORT'!H19/X4</f>
        <v>9447.441317976381</v>
      </c>
      <c r="I19" s="15">
        <f>'WEEKLY COMPETITIVE REPORT'!I19/X4</f>
        <v>10211.401078874473</v>
      </c>
      <c r="J19" s="23">
        <f>'WEEKLY COMPETITIVE REPORT'!J19</f>
        <v>1529</v>
      </c>
      <c r="K19" s="23">
        <f>'WEEKLY COMPETITIVE REPORT'!K19</f>
        <v>1670</v>
      </c>
      <c r="L19" s="65">
        <f>'WEEKLY COMPETITIVE REPORT'!L19</f>
        <v>-7.481439177612799</v>
      </c>
      <c r="M19" s="15">
        <f t="shared" si="0"/>
        <v>1180.9301647470477</v>
      </c>
      <c r="N19" s="38">
        <f>'WEEKLY COMPETITIVE REPORT'!N19</f>
        <v>8</v>
      </c>
      <c r="O19" s="15">
        <f>'WEEKLY COMPETITIVE REPORT'!O19/X4</f>
        <v>13172.47412159207</v>
      </c>
      <c r="P19" s="15">
        <f>'WEEKLY COMPETITIVE REPORT'!P19/X4</f>
        <v>13210.380521941976</v>
      </c>
      <c r="Q19" s="23">
        <f>'WEEKLY COMPETITIVE REPORT'!Q19</f>
        <v>2283</v>
      </c>
      <c r="R19" s="23">
        <f>'WEEKLY COMPETITIVE REPORT'!R19</f>
        <v>2240</v>
      </c>
      <c r="S19" s="65">
        <f>'WEEKLY COMPETITIVE REPORT'!S19</f>
        <v>-0.2869440459110564</v>
      </c>
      <c r="T19" s="15">
        <f>'WEEKLY COMPETITIVE REPORT'!T19/X4</f>
        <v>449058.1717451524</v>
      </c>
      <c r="U19" s="15">
        <f t="shared" si="1"/>
        <v>1646.5592651990087</v>
      </c>
      <c r="V19" s="26">
        <f t="shared" si="2"/>
        <v>462230.64586674445</v>
      </c>
      <c r="W19" s="23">
        <f>'WEEKLY COMPETITIVE REPORT'!W19</f>
        <v>76125</v>
      </c>
      <c r="X19" s="57">
        <f>'WEEKLY COMPETITIVE REPORT'!X19</f>
        <v>78408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DAYBREAKERS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1</v>
      </c>
      <c r="G20" s="38">
        <f>'WEEKLY COMPETITIVE REPORT'!G20</f>
        <v>4</v>
      </c>
      <c r="H20" s="15">
        <f>'WEEKLY COMPETITIVE REPORT'!H20/X4</f>
        <v>8416.678816153959</v>
      </c>
      <c r="I20" s="15">
        <f>'WEEKLY COMPETITIVE REPORT'!I20/X4</f>
        <v>0</v>
      </c>
      <c r="J20" s="23">
        <f>'WEEKLY COMPETITIVE REPORT'!J20</f>
        <v>1197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2104.1697040384897</v>
      </c>
      <c r="N20" s="38">
        <f>'WEEKLY COMPETITIVE REPORT'!N20</f>
        <v>4</v>
      </c>
      <c r="O20" s="15">
        <f>'WEEKLY COMPETITIVE REPORT'!O20/X4</f>
        <v>11941.974048695145</v>
      </c>
      <c r="P20" s="15">
        <f>'WEEKLY COMPETITIVE REPORT'!P20/X4</f>
        <v>0</v>
      </c>
      <c r="Q20" s="23">
        <f>'WEEKLY COMPETITIVE REPORT'!Q20</f>
        <v>1850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886.426592797784</v>
      </c>
      <c r="U20" s="15">
        <f t="shared" si="1"/>
        <v>2985.4935121737863</v>
      </c>
      <c r="V20" s="26">
        <f t="shared" si="2"/>
        <v>12828.400641492928</v>
      </c>
      <c r="W20" s="23">
        <f>'WEEKLY COMPETITIVE REPORT'!W20</f>
        <v>131</v>
      </c>
      <c r="X20" s="57">
        <f>'WEEKLY COMPETITIVE REPORT'!X20</f>
        <v>1981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OLD DOGS</v>
      </c>
      <c r="D21" s="4" t="str">
        <f>'WEEKLY COMPETITIVE REPORT'!D21</f>
        <v>WDI</v>
      </c>
      <c r="E21" s="4" t="str">
        <f>'WEEKLY COMPETITIVE REPORT'!E21</f>
        <v>CENEX</v>
      </c>
      <c r="F21" s="38">
        <f>'WEEKLY COMPETITIVE REPORT'!F21</f>
        <v>6</v>
      </c>
      <c r="G21" s="38">
        <f>'WEEKLY COMPETITIVE REPORT'!G21</f>
        <v>6</v>
      </c>
      <c r="H21" s="15">
        <f>'WEEKLY COMPETITIVE REPORT'!H21/X4</f>
        <v>6878.553725032804</v>
      </c>
      <c r="I21" s="15">
        <f>'WEEKLY COMPETITIVE REPORT'!I21/X4</f>
        <v>11695.582446420762</v>
      </c>
      <c r="J21" s="23">
        <f>'WEEKLY COMPETITIVE REPORT'!J21</f>
        <v>1015</v>
      </c>
      <c r="K21" s="23">
        <f>'WEEKLY COMPETITIVE REPORT'!K21</f>
        <v>1720</v>
      </c>
      <c r="L21" s="65">
        <f>'WEEKLY COMPETITIVE REPORT'!L21</f>
        <v>-41.186736474694584</v>
      </c>
      <c r="M21" s="15">
        <f aca="true" t="shared" si="3" ref="M21:M33">H21/G21</f>
        <v>1146.4256208388008</v>
      </c>
      <c r="N21" s="38">
        <f>'WEEKLY COMPETITIVE REPORT'!N21</f>
        <v>6</v>
      </c>
      <c r="O21" s="15">
        <f>'WEEKLY COMPETITIVE REPORT'!O21/X4</f>
        <v>8356.903338679109</v>
      </c>
      <c r="P21" s="15">
        <f>'WEEKLY COMPETITIVE REPORT'!P21/X4</f>
        <v>15766.146668610585</v>
      </c>
      <c r="Q21" s="23">
        <f>'WEEKLY COMPETITIVE REPORT'!Q21</f>
        <v>1277</v>
      </c>
      <c r="R21" s="23">
        <f>'WEEKLY COMPETITIVE REPORT'!R21</f>
        <v>2535</v>
      </c>
      <c r="S21" s="65">
        <f>'WEEKLY COMPETITIVE REPORT'!S21</f>
        <v>-46.99463658220825</v>
      </c>
      <c r="T21" s="15">
        <f>'WEEKLY COMPETITIVE REPORT'!T21/X4</f>
        <v>146282.2568887593</v>
      </c>
      <c r="U21" s="15">
        <f aca="true" t="shared" si="4" ref="U21:U33">O21/N21</f>
        <v>1392.8172231131848</v>
      </c>
      <c r="V21" s="26">
        <f aca="true" t="shared" si="5" ref="V21:V33">O21+T21</f>
        <v>154639.1602274384</v>
      </c>
      <c r="W21" s="23">
        <f>'WEEKLY COMPETITIVE REPORT'!W21</f>
        <v>23662</v>
      </c>
      <c r="X21" s="57">
        <f>'WEEKLY COMPETITIVE REPORT'!X21</f>
        <v>24939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LOVE HAPPENS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6</v>
      </c>
      <c r="G22" s="38">
        <f>'WEEKLY COMPETITIVE REPORT'!G22</f>
        <v>5</v>
      </c>
      <c r="H22" s="15">
        <f>'WEEKLY COMPETITIVE REPORT'!H22/X4</f>
        <v>3964.13471351509</v>
      </c>
      <c r="I22" s="15">
        <f>'WEEKLY COMPETITIVE REPORT'!I22/X4</f>
        <v>4389.852748214025</v>
      </c>
      <c r="J22" s="23">
        <f>'WEEKLY COMPETITIVE REPORT'!J22</f>
        <v>566</v>
      </c>
      <c r="K22" s="23">
        <f>'WEEKLY COMPETITIVE REPORT'!K22</f>
        <v>637</v>
      </c>
      <c r="L22" s="65">
        <f>'WEEKLY COMPETITIVE REPORT'!L22</f>
        <v>-9.697774825639328</v>
      </c>
      <c r="M22" s="15">
        <f t="shared" si="3"/>
        <v>792.826942703018</v>
      </c>
      <c r="N22" s="38">
        <f>'WEEKLY COMPETITIVE REPORT'!N22</f>
        <v>5</v>
      </c>
      <c r="O22" s="15">
        <f>'WEEKLY COMPETITIVE REPORT'!O22/X4</f>
        <v>5747.193468435632</v>
      </c>
      <c r="P22" s="15">
        <f>'WEEKLY COMPETITIVE REPORT'!P22/X4</f>
        <v>6952.908587257618</v>
      </c>
      <c r="Q22" s="23">
        <f>'WEEKLY COMPETITIVE REPORT'!Q22</f>
        <v>1136</v>
      </c>
      <c r="R22" s="23">
        <f>'WEEKLY COMPETITIVE REPORT'!R22</f>
        <v>1304</v>
      </c>
      <c r="S22" s="65">
        <f>'WEEKLY COMPETITIVE REPORT'!S22</f>
        <v>-17.34116166911302</v>
      </c>
      <c r="T22" s="15">
        <f>'WEEKLY COMPETITIVE REPORT'!T22/X4</f>
        <v>74926.37410701269</v>
      </c>
      <c r="U22" s="15">
        <f t="shared" si="4"/>
        <v>1149.4386936871265</v>
      </c>
      <c r="V22" s="26">
        <f t="shared" si="5"/>
        <v>80673.56757544832</v>
      </c>
      <c r="W22" s="23">
        <f>'WEEKLY COMPETITIVE REPORT'!W22</f>
        <v>12042</v>
      </c>
      <c r="X22" s="57">
        <f>'WEEKLY COMPETITIVE REPORT'!X22</f>
        <v>13178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NEW MOON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8</v>
      </c>
      <c r="G23" s="38">
        <f>'WEEKLY COMPETITIVE REPORT'!G23</f>
        <v>12</v>
      </c>
      <c r="H23" s="15">
        <f>'WEEKLY COMPETITIVE REPORT'!H23/X4</f>
        <v>3997.667298440006</v>
      </c>
      <c r="I23" s="15">
        <f>'WEEKLY COMPETITIVE REPORT'!I23/X4</f>
        <v>3176.847937017058</v>
      </c>
      <c r="J23" s="23">
        <f>'WEEKLY COMPETITIVE REPORT'!J23</f>
        <v>622</v>
      </c>
      <c r="K23" s="23">
        <f>'WEEKLY COMPETITIVE REPORT'!K23</f>
        <v>483</v>
      </c>
      <c r="L23" s="65">
        <f>'WEEKLY COMPETITIVE REPORT'!L23</f>
        <v>25.837540156034876</v>
      </c>
      <c r="M23" s="15">
        <f t="shared" si="3"/>
        <v>333.1389415366672</v>
      </c>
      <c r="N23" s="38">
        <f>'WEEKLY COMPETITIVE REPORT'!N23</f>
        <v>12</v>
      </c>
      <c r="O23" s="15">
        <f>'WEEKLY COMPETITIVE REPORT'!O23/X4</f>
        <v>5308.353987461729</v>
      </c>
      <c r="P23" s="15">
        <f>'WEEKLY COMPETITIVE REPORT'!P23/X4</f>
        <v>4337.3669631141565</v>
      </c>
      <c r="Q23" s="23">
        <f>'WEEKLY COMPETITIVE REPORT'!Q23</f>
        <v>819</v>
      </c>
      <c r="R23" s="23">
        <f>'WEEKLY COMPETITIVE REPORT'!R23</f>
        <v>677</v>
      </c>
      <c r="S23" s="65">
        <f>'WEEKLY COMPETITIVE REPORT'!S23</f>
        <v>22.38655462184873</v>
      </c>
      <c r="T23" s="15">
        <f>'WEEKLY COMPETITIVE REPORT'!T23/X4</f>
        <v>379559.70258055115</v>
      </c>
      <c r="U23" s="15">
        <f t="shared" si="4"/>
        <v>442.3628322884774</v>
      </c>
      <c r="V23" s="26">
        <f t="shared" si="5"/>
        <v>384868.05656801286</v>
      </c>
      <c r="W23" s="23">
        <f>'WEEKLY COMPETITIVE REPORT'!W23</f>
        <v>59156</v>
      </c>
      <c r="X23" s="57">
        <f>'WEEKLY COMPETITIVE REPORT'!X23</f>
        <v>59975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COUPLES RETREAT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13</v>
      </c>
      <c r="G24" s="38">
        <f>'WEEKLY COMPETITIVE REPORT'!G24</f>
        <v>8</v>
      </c>
      <c r="H24" s="15">
        <f>'WEEKLY COMPETITIVE REPORT'!H24/X4</f>
        <v>3178.3058754920544</v>
      </c>
      <c r="I24" s="15">
        <f>'WEEKLY COMPETITIVE REPORT'!I24/X4</f>
        <v>2315.206298294212</v>
      </c>
      <c r="J24" s="23">
        <f>'WEEKLY COMPETITIVE REPORT'!J24</f>
        <v>427</v>
      </c>
      <c r="K24" s="23">
        <f>'WEEKLY COMPETITIVE REPORT'!K24</f>
        <v>325</v>
      </c>
      <c r="L24" s="65">
        <f>'WEEKLY COMPETITIVE REPORT'!L24</f>
        <v>37.27959697732996</v>
      </c>
      <c r="M24" s="15">
        <f t="shared" si="3"/>
        <v>397.2882344365068</v>
      </c>
      <c r="N24" s="38">
        <f>'WEEKLY COMPETITIVE REPORT'!N24</f>
        <v>8</v>
      </c>
      <c r="O24" s="15">
        <f>'WEEKLY COMPETITIVE REPORT'!O24/X4</f>
        <v>4038.489575739904</v>
      </c>
      <c r="P24" s="15">
        <f>'WEEKLY COMPETITIVE REPORT'!P24/X4</f>
        <v>3456.7721242163584</v>
      </c>
      <c r="Q24" s="23">
        <f>'WEEKLY COMPETITIVE REPORT'!Q24</f>
        <v>557</v>
      </c>
      <c r="R24" s="23">
        <f>'WEEKLY COMPETITIVE REPORT'!R24</f>
        <v>510</v>
      </c>
      <c r="S24" s="65">
        <f>'WEEKLY COMPETITIVE REPORT'!S24</f>
        <v>16.828342471531002</v>
      </c>
      <c r="T24" s="15">
        <f>'WEEKLY COMPETITIVE REPORT'!T24/X4</f>
        <v>501437.52733634645</v>
      </c>
      <c r="U24" s="15">
        <f t="shared" si="4"/>
        <v>504.811196967488</v>
      </c>
      <c r="V24" s="26">
        <f t="shared" si="5"/>
        <v>505476.01691208634</v>
      </c>
      <c r="W24" s="23">
        <f>'WEEKLY COMPETITIVE REPORT'!W24</f>
        <v>81028</v>
      </c>
      <c r="X24" s="57">
        <f>'WEEKLY COMPETITIVE REPORT'!X24</f>
        <v>81585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PARANORMAL ACTIVITY</v>
      </c>
      <c r="D25" s="4" t="str">
        <f>'WEEKLY COMPETITIVE REPORT'!D25</f>
        <v>INDEP</v>
      </c>
      <c r="E25" s="4" t="str">
        <f>'WEEKLY COMPETITIVE REPORT'!E25</f>
        <v>Karantanija</v>
      </c>
      <c r="F25" s="38">
        <f>'WEEKLY COMPETITIVE REPORT'!F25</f>
        <v>6</v>
      </c>
      <c r="G25" s="38">
        <f>'WEEKLY COMPETITIVE REPORT'!G25</f>
        <v>6</v>
      </c>
      <c r="H25" s="15">
        <f>'WEEKLY COMPETITIVE REPORT'!H25/X4</f>
        <v>2170.870389269573</v>
      </c>
      <c r="I25" s="15">
        <f>'WEEKLY COMPETITIVE REPORT'!I25/X4</f>
        <v>5145.064878262137</v>
      </c>
      <c r="J25" s="23">
        <f>'WEEKLY COMPETITIVE REPORT'!J25</f>
        <v>368</v>
      </c>
      <c r="K25" s="23">
        <f>'WEEKLY COMPETITIVE REPORT'!K25</f>
        <v>609</v>
      </c>
      <c r="L25" s="65">
        <f>'WEEKLY COMPETITIVE REPORT'!L25</f>
        <v>-57.80674412014735</v>
      </c>
      <c r="M25" s="15">
        <f t="shared" si="3"/>
        <v>361.8117315449288</v>
      </c>
      <c r="N25" s="38">
        <f>'WEEKLY COMPETITIVE REPORT'!N25</f>
        <v>6</v>
      </c>
      <c r="O25" s="15">
        <f>'WEEKLY COMPETITIVE REPORT'!O25/X4</f>
        <v>2845.8959031928853</v>
      </c>
      <c r="P25" s="15">
        <f>'WEEKLY COMPETITIVE REPORT'!P25/X4</f>
        <v>6241.434611459397</v>
      </c>
      <c r="Q25" s="23">
        <f>'WEEKLY COMPETITIVE REPORT'!Q25</f>
        <v>482</v>
      </c>
      <c r="R25" s="23">
        <f>'WEEKLY COMPETITIVE REPORT'!R25</f>
        <v>816</v>
      </c>
      <c r="S25" s="65">
        <f>'WEEKLY COMPETITIVE REPORT'!S25</f>
        <v>-54.403176827843964</v>
      </c>
      <c r="T25" s="15">
        <f>'WEEKLY COMPETITIVE REPORT'!T25/X4</f>
        <v>121901.15177139525</v>
      </c>
      <c r="U25" s="15">
        <f t="shared" si="4"/>
        <v>474.31598386548086</v>
      </c>
      <c r="V25" s="26">
        <f t="shared" si="5"/>
        <v>124747.04767458813</v>
      </c>
      <c r="W25" s="23">
        <f>'WEEKLY COMPETITIVE REPORT'!W25</f>
        <v>18930</v>
      </c>
      <c r="X25" s="57">
        <f>'WEEKLY COMPETITIVE REPORT'!X25</f>
        <v>19412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COCO CHANEL &amp; IGOR STRAVINSKY</v>
      </c>
      <c r="D26" s="4" t="str">
        <f>'WEEKLY COMPETITIVE REPORT'!D26</f>
        <v>INDEP</v>
      </c>
      <c r="E26" s="4" t="str">
        <f>'WEEKLY COMPETITIVE REPORT'!E26</f>
        <v>FIVIA</v>
      </c>
      <c r="F26" s="38">
        <f>'WEEKLY COMPETITIVE REPORT'!F26</f>
        <v>2</v>
      </c>
      <c r="G26" s="38">
        <f>'WEEKLY COMPETITIVE REPORT'!G26</f>
        <v>1</v>
      </c>
      <c r="H26" s="15">
        <f>'WEEKLY COMPETITIVE REPORT'!H26/X4</f>
        <v>1593.5267531710163</v>
      </c>
      <c r="I26" s="15">
        <f>'WEEKLY COMPETITIVE REPORT'!I26/X4</f>
        <v>1186.761918647033</v>
      </c>
      <c r="J26" s="23">
        <f>'WEEKLY COMPETITIVE REPORT'!J26</f>
        <v>228</v>
      </c>
      <c r="K26" s="23">
        <f>'WEEKLY COMPETITIVE REPORT'!K26</f>
        <v>174</v>
      </c>
      <c r="L26" s="65">
        <f>'WEEKLY COMPETITIVE REPORT'!L26</f>
        <v>34.27518427518427</v>
      </c>
      <c r="M26" s="15">
        <f t="shared" si="3"/>
        <v>1593.5267531710163</v>
      </c>
      <c r="N26" s="38">
        <f>'WEEKLY COMPETITIVE REPORT'!N26</f>
        <v>1</v>
      </c>
      <c r="O26" s="15">
        <f>'WEEKLY COMPETITIVE REPORT'!O26/X4</f>
        <v>2635.9527627934103</v>
      </c>
      <c r="P26" s="15">
        <f>'WEEKLY COMPETITIVE REPORT'!P26/X4</f>
        <v>2705.9338095932353</v>
      </c>
      <c r="Q26" s="23">
        <f>'WEEKLY COMPETITIVE REPORT'!Q26</f>
        <v>388</v>
      </c>
      <c r="R26" s="23">
        <f>'WEEKLY COMPETITIVE REPORT'!R26</f>
        <v>413</v>
      </c>
      <c r="S26" s="65">
        <f>'WEEKLY COMPETITIVE REPORT'!S26</f>
        <v>-2.5862068965517295</v>
      </c>
      <c r="T26" s="15">
        <f>'WEEKLY COMPETITIVE REPORT'!T26/X4</f>
        <v>13144.773290567138</v>
      </c>
      <c r="U26" s="15">
        <f t="shared" si="4"/>
        <v>2635.9527627934103</v>
      </c>
      <c r="V26" s="26">
        <f t="shared" si="5"/>
        <v>15780.726053360548</v>
      </c>
      <c r="W26" s="23">
        <f>'WEEKLY COMPETITIVE REPORT'!W26</f>
        <v>2001</v>
      </c>
      <c r="X26" s="57">
        <f>'WEEKLY COMPETITIVE REPORT'!X26</f>
        <v>2389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BAD LIEUTENANT: NEW ORLEANS</v>
      </c>
      <c r="D27" s="4" t="str">
        <f>'WEEKLY COMPETITIVE REPORT'!D27</f>
        <v>INDEP</v>
      </c>
      <c r="E27" s="4" t="str">
        <f>'WEEKLY COMPETITIVE REPORT'!E27</f>
        <v>FIVIA</v>
      </c>
      <c r="F27" s="38">
        <f>'WEEKLY COMPETITIVE REPORT'!F27</f>
        <v>2</v>
      </c>
      <c r="G27" s="38">
        <f>'WEEKLY COMPETITIVE REPORT'!G27</f>
        <v>1</v>
      </c>
      <c r="H27" s="15">
        <f>'WEEKLY COMPETITIVE REPORT'!H27/X4</f>
        <v>1605.190260970987</v>
      </c>
      <c r="I27" s="15">
        <f>'WEEKLY COMPETITIVE REPORT'!I27/X17</f>
        <v>0</v>
      </c>
      <c r="J27" s="23">
        <f>'WEEKLY COMPETITIVE REPORT'!J27</f>
        <v>201</v>
      </c>
      <c r="K27" s="23">
        <f>'WEEKLY COMPETITIVE REPORT'!K27</f>
        <v>0</v>
      </c>
      <c r="L27" s="65">
        <f>'WEEKLY COMPETITIVE REPORT'!L27</f>
        <v>0</v>
      </c>
      <c r="M27" s="15">
        <f t="shared" si="3"/>
        <v>1605.190260970987</v>
      </c>
      <c r="N27" s="38">
        <f>'WEEKLY COMPETITIVE REPORT'!N27</f>
        <v>0</v>
      </c>
      <c r="O27" s="15">
        <f>'WEEKLY COMPETITIVE REPORT'!O27/X4</f>
        <v>2523.691500218691</v>
      </c>
      <c r="P27" s="15">
        <f>'WEEKLY COMPETITIVE REPORT'!P27/X17</f>
        <v>0</v>
      </c>
      <c r="Q27" s="23">
        <f>'WEEKLY COMPETITIVE REPORT'!Q27</f>
        <v>330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0.06925616527437346</v>
      </c>
      <c r="U27" s="15" t="e">
        <f t="shared" si="4"/>
        <v>#DIV/0!</v>
      </c>
      <c r="V27" s="26">
        <f t="shared" si="5"/>
        <v>2523.7607563839656</v>
      </c>
      <c r="W27" s="23">
        <f>'WEEKLY COMPETITIVE REPORT'!W27</f>
        <v>713</v>
      </c>
      <c r="X27" s="57">
        <f>'WEEKLY COMPETITIVE REPORT'!X27</f>
        <v>1043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CAPITALISM: A LOVE STORY</v>
      </c>
      <c r="D28" s="4" t="str">
        <f>'WEEKLY COMPETITIVE REPORT'!D28</f>
        <v>INDEP</v>
      </c>
      <c r="E28" s="4" t="str">
        <f>'WEEKLY COMPETITIVE REPORT'!E28</f>
        <v>FIVIA</v>
      </c>
      <c r="F28" s="38">
        <f>'WEEKLY COMPETITIVE REPORT'!F28</f>
        <v>3</v>
      </c>
      <c r="G28" s="38">
        <f>'WEEKLY COMPETITIVE REPORT'!G28</f>
        <v>1</v>
      </c>
      <c r="H28" s="15">
        <f>'WEEKLY COMPETITIVE REPORT'!H28/X4</f>
        <v>1500.2186907712496</v>
      </c>
      <c r="I28" s="15">
        <f>'WEEKLY COMPETITIVE REPORT'!I28/X17</f>
        <v>0.02596168275724076</v>
      </c>
      <c r="J28" s="23">
        <f>'WEEKLY COMPETITIVE REPORT'!J28</f>
        <v>183</v>
      </c>
      <c r="K28" s="23">
        <f>'WEEKLY COMPETITIVE REPORT'!K28</f>
        <v>186</v>
      </c>
      <c r="L28" s="65">
        <f>'WEEKLY COMPETITIVE REPORT'!L28</f>
        <v>-0.8670520231213885</v>
      </c>
      <c r="M28" s="15">
        <f t="shared" si="3"/>
        <v>1500.2186907712496</v>
      </c>
      <c r="N28" s="38">
        <f>'WEEKLY COMPETITIVE REPORT'!N28</f>
        <v>1</v>
      </c>
      <c r="O28" s="15">
        <f>'WEEKLY COMPETITIVE REPORT'!O28/X4</f>
        <v>2243.7673130193907</v>
      </c>
      <c r="P28" s="15">
        <f>'WEEKLY COMPETITIVE REPORT'!P28/X17</f>
        <v>0.04431994397478865</v>
      </c>
      <c r="Q28" s="23">
        <f>'WEEKLY COMPETITIVE REPORT'!Q28</f>
        <v>284</v>
      </c>
      <c r="R28" s="23">
        <f>'WEEKLY COMPETITIVE REPORT'!R28</f>
        <v>339</v>
      </c>
      <c r="S28" s="65">
        <f>'WEEKLY COMPETITIVE REPORT'!S28</f>
        <v>-13.148984198645593</v>
      </c>
      <c r="T28" s="15">
        <f>'WEEKLY COMPETITIVE REPORT'!T28/X17</f>
        <v>0.24886198789455255</v>
      </c>
      <c r="U28" s="15">
        <f t="shared" si="4"/>
        <v>2243.7673130193907</v>
      </c>
      <c r="V28" s="26">
        <f t="shared" si="5"/>
        <v>2244.0161750072853</v>
      </c>
      <c r="W28" s="23">
        <f>'WEEKLY COMPETITIVE REPORT'!W28</f>
        <v>2075</v>
      </c>
      <c r="X28" s="57">
        <f>'WEEKLY COMPETITIVE REPORT'!X28</f>
        <v>2359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SIN NOMBRE</v>
      </c>
      <c r="D29" s="4" t="str">
        <f>'WEEKLY COMPETITIVE REPORT'!D29</f>
        <v>INDEP</v>
      </c>
      <c r="E29" s="4" t="str">
        <f>'WEEKLY COMPETITIVE REPORT'!E29</f>
        <v>Cinemania</v>
      </c>
      <c r="F29" s="38">
        <f>'WEEKLY COMPETITIVE REPORT'!F29</f>
        <v>1</v>
      </c>
      <c r="G29" s="38">
        <f>'WEEKLY COMPETITIVE REPORT'!G29</f>
        <v>1</v>
      </c>
      <c r="H29" s="15">
        <f>'WEEKLY COMPETITIVE REPORT'!H29/X4</f>
        <v>953.4917626476164</v>
      </c>
      <c r="I29" s="15">
        <f>'WEEKLY COMPETITIVE REPORT'!I29/X17</f>
        <v>0</v>
      </c>
      <c r="J29" s="23">
        <f>'WEEKLY COMPETITIVE REPORT'!J29</f>
        <v>143</v>
      </c>
      <c r="K29" s="23">
        <f>'WEEKLY COMPETITIVE REPORT'!K29</f>
        <v>0</v>
      </c>
      <c r="L29" s="65">
        <f>'WEEKLY COMPETITIVE REPORT'!L29</f>
        <v>0</v>
      </c>
      <c r="M29" s="15">
        <f t="shared" si="3"/>
        <v>953.4917626476164</v>
      </c>
      <c r="N29" s="38">
        <f>'WEEKLY COMPETITIVE REPORT'!N29</f>
        <v>1</v>
      </c>
      <c r="O29" s="15">
        <f>'WEEKLY COMPETITIVE REPORT'!O29/X4</f>
        <v>1867.619186470331</v>
      </c>
      <c r="P29" s="15">
        <f>'WEEKLY COMPETITIVE REPORT'!P29/X17</f>
        <v>0</v>
      </c>
      <c r="Q29" s="23">
        <f>'WEEKLY COMPETITIVE REPORT'!Q29</f>
        <v>288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5153.812509112116</v>
      </c>
      <c r="U29" s="15">
        <f t="shared" si="4"/>
        <v>1867.619186470331</v>
      </c>
      <c r="V29" s="26">
        <f t="shared" si="5"/>
        <v>7021.431695582447</v>
      </c>
      <c r="W29" s="23">
        <f>'WEEKLY COMPETITIVE REPORT'!W29</f>
        <v>1119</v>
      </c>
      <c r="X29" s="57">
        <f>'WEEKLY COMPETITIVE REPORT'!X29</f>
        <v>1407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FISH TANK</v>
      </c>
      <c r="D30" s="4" t="str">
        <f>'WEEKLY COMPETITIVE REPORT'!D30</f>
        <v>INDEP</v>
      </c>
      <c r="E30" s="4" t="str">
        <f>'WEEKLY COMPETITIVE REPORT'!E30</f>
        <v>CF</v>
      </c>
      <c r="F30" s="38">
        <f>'WEEKLY COMPETITIVE REPORT'!F30</f>
        <v>2</v>
      </c>
      <c r="G30" s="38">
        <f>'WEEKLY COMPETITIVE REPORT'!G30</f>
        <v>1</v>
      </c>
      <c r="H30" s="15">
        <f>'WEEKLY COMPETITIVE REPORT'!H30/X4</f>
        <v>702.7263449482432</v>
      </c>
      <c r="I30" s="15">
        <f>'WEEKLY COMPETITIVE REPORT'!I30/X17</f>
        <v>0.017507878545345405</v>
      </c>
      <c r="J30" s="23">
        <f>'WEEKLY COMPETITIVE REPORT'!J30</f>
        <v>87</v>
      </c>
      <c r="K30" s="23">
        <f>'WEEKLY COMPETITIVE REPORT'!K30</f>
        <v>149</v>
      </c>
      <c r="L30" s="65">
        <f>'WEEKLY COMPETITIVE REPORT'!L30</f>
        <v>-31.14285714285714</v>
      </c>
      <c r="M30" s="15">
        <f t="shared" si="3"/>
        <v>702.7263449482432</v>
      </c>
      <c r="N30" s="38">
        <f>'WEEKLY COMPETITIVE REPORT'!N30</f>
        <v>1</v>
      </c>
      <c r="O30" s="15">
        <f>'WEEKLY COMPETITIVE REPORT'!O30/X4</f>
        <v>1023.4728094474414</v>
      </c>
      <c r="P30" s="15">
        <f>'WEEKLY COMPETITIVE REPORT'!P30/X17</f>
        <v>0.032514631584212896</v>
      </c>
      <c r="Q30" s="23">
        <f>'WEEKLY COMPETITIVE REPORT'!Q30</f>
        <v>132</v>
      </c>
      <c r="R30" s="23">
        <f>'WEEKLY COMPETITIVE REPORT'!R30</f>
        <v>280</v>
      </c>
      <c r="S30" s="65">
        <f>'WEEKLY COMPETITIVE REPORT'!S30</f>
        <v>-46</v>
      </c>
      <c r="T30" s="15">
        <f>'WEEKLY COMPETITIVE REPORT'!T30/X4</f>
        <v>8983.816882927542</v>
      </c>
      <c r="U30" s="15">
        <f t="shared" si="4"/>
        <v>1023.4728094474414</v>
      </c>
      <c r="V30" s="26">
        <f t="shared" si="5"/>
        <v>10007.289692374983</v>
      </c>
      <c r="W30" s="23">
        <f>'WEEKLY COMPETITIVE REPORT'!W30</f>
        <v>1480</v>
      </c>
      <c r="X30" s="57">
        <f>'WEEKLY COMPETITIVE REPORT'!X30</f>
        <v>1612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MY LIFE IN RUINS</v>
      </c>
      <c r="D31" s="4" t="str">
        <f>'WEEKLY COMPETITIVE REPORT'!D31</f>
        <v>INDEP</v>
      </c>
      <c r="E31" s="4" t="str">
        <f>'WEEKLY COMPETITIVE REPORT'!E31</f>
        <v>Blitz</v>
      </c>
      <c r="F31" s="38">
        <f>'WEEKLY COMPETITIVE REPORT'!F31</f>
        <v>11</v>
      </c>
      <c r="G31" s="38">
        <f>'WEEKLY COMPETITIVE REPORT'!G31</f>
        <v>6</v>
      </c>
      <c r="H31" s="15">
        <f>'WEEKLY COMPETITIVE REPORT'!H31/X4</f>
        <v>609.4182825484764</v>
      </c>
      <c r="I31" s="15">
        <f>'WEEKLY COMPETITIVE REPORT'!I31/X17</f>
        <v>0.011605222350057526</v>
      </c>
      <c r="J31" s="23">
        <f>'WEEKLY COMPETITIVE REPORT'!J31</f>
        <v>113</v>
      </c>
      <c r="K31" s="23">
        <f>'WEEKLY COMPETITIVE REPORT'!K31</f>
        <v>130</v>
      </c>
      <c r="L31" s="65">
        <f>'WEEKLY COMPETITIVE REPORT'!L31</f>
        <v>-9.91379310344827</v>
      </c>
      <c r="M31" s="15">
        <f t="shared" si="3"/>
        <v>101.5697137580794</v>
      </c>
      <c r="N31" s="38">
        <f>'WEEKLY COMPETITIVE REPORT'!N31</f>
        <v>6</v>
      </c>
      <c r="O31" s="15">
        <f>'WEEKLY COMPETITIVE REPORT'!O31/X4</f>
        <v>609.4182825484764</v>
      </c>
      <c r="P31" s="15">
        <f>'WEEKLY COMPETITIVE REPORT'!P31/X17</f>
        <v>0.011605222350057526</v>
      </c>
      <c r="Q31" s="23">
        <f>'WEEKLY COMPETITIVE REPORT'!Q31</f>
        <v>113</v>
      </c>
      <c r="R31" s="23">
        <f>'WEEKLY COMPETITIVE REPORT'!R31</f>
        <v>130</v>
      </c>
      <c r="S31" s="65">
        <f>'WEEKLY COMPETITIVE REPORT'!S31</f>
        <v>-9.91379310344827</v>
      </c>
      <c r="T31" s="15">
        <f>'WEEKLY COMPETITIVE REPORT'!T31/X4</f>
        <v>151653.30223064587</v>
      </c>
      <c r="U31" s="15">
        <f t="shared" si="4"/>
        <v>101.5697137580794</v>
      </c>
      <c r="V31" s="26">
        <f t="shared" si="5"/>
        <v>152262.72051319436</v>
      </c>
      <c r="W31" s="23">
        <f>'WEEKLY COMPETITIVE REPORT'!W31</f>
        <v>24724</v>
      </c>
      <c r="X31" s="57">
        <f>'WEEKLY COMPETITIVE REPORT'!X31</f>
        <v>24837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110</v>
      </c>
      <c r="H34" s="33">
        <f>SUM(H14:H33)</f>
        <v>289043.5923604024</v>
      </c>
      <c r="I34" s="32">
        <f>SUM(I14:I33)</f>
        <v>270345.58649335784</v>
      </c>
      <c r="J34" s="32">
        <f>SUM(J14:J33)</f>
        <v>39632</v>
      </c>
      <c r="K34" s="32">
        <f>SUM(K14:K33)</f>
        <v>36206</v>
      </c>
      <c r="L34" s="65">
        <f>'WEEKLY COMPETITIVE REPORT'!L34</f>
        <v>4.312893958686303</v>
      </c>
      <c r="M34" s="33">
        <f>H34/G34</f>
        <v>2627.6690214582036</v>
      </c>
      <c r="N34" s="41">
        <f>'WEEKLY COMPETITIVE REPORT'!N34</f>
        <v>109</v>
      </c>
      <c r="O34" s="32">
        <f>SUM(O14:O33)</f>
        <v>410852.89400787285</v>
      </c>
      <c r="P34" s="32">
        <f>SUM(P14:P33)</f>
        <v>408301.59011642716</v>
      </c>
      <c r="Q34" s="32">
        <f>SUM(Q14:Q33)</f>
        <v>58719</v>
      </c>
      <c r="R34" s="32">
        <f>SUM(R14:R33)</f>
        <v>58289</v>
      </c>
      <c r="S34" s="66">
        <f>O34/P34-100%</f>
        <v>0.006248576917660786</v>
      </c>
      <c r="T34" s="32">
        <f>SUM(T14:T33)</f>
        <v>3401606.966317599</v>
      </c>
      <c r="U34" s="33">
        <f>O34/N34</f>
        <v>3769.2926055768153</v>
      </c>
      <c r="V34" s="32">
        <f>SUM(V14:V33)</f>
        <v>3812459.8603254724</v>
      </c>
      <c r="W34" s="32">
        <f>SUM(W14:W33)</f>
        <v>518119</v>
      </c>
      <c r="X34" s="36">
        <f>SUM(X14:X33)</f>
        <v>576838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2010-01-21T13:03:08Z</dcterms:modified>
  <cp:category/>
  <cp:version/>
  <cp:contentType/>
  <cp:contentStatus/>
</cp:coreProperties>
</file>