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7940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<sst xmlns="http://schemas.openxmlformats.org/spreadsheetml/2006/main" count="246" uniqueCount="81">
  <si>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</si>
  <si>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</si>
  <si>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</si>
  <si>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</si>
  <si>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</si>
  <si>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</si>
  <si>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</si>
  <si>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</si>
  <si>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</si>
  <si>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</si>
  <si>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</si>
  <si>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</si>
  <si>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</si>
  <si>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</si>
  <si>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</si>
  <si>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</si>
  <si>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</si>
  <si>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</si>
  <si>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</si>
  <si>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</si>
  <si>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</si>
  <si>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</si>
  <si>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</si>
  <si>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</si>
  <si>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</si>
  <si>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</si>
  <si>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</si>
  <si>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</si>
  <si>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</si>
  <si>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</si>
  <si>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</si>
  <si>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</si>
  <si>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</si>
  <si>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</si>
  <si>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</si>
  <si>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</si>
  <si>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</si>
  <si>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</si>
  <si>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</si>
  <si>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</si>
  <si>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</si>
  <si>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</si>
  <si>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</si>
  <si>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</si>
  <si>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</si>
  <si>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</si>
  <si>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</si>
  <si>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</si>
  <si>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</si>
  <si>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</si>
  <si>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</si>
  <si>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</si>
  <si>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</si>
  <si>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FIVIA</t>
  </si>
  <si>
    <t>AVATAR</t>
  </si>
  <si>
    <t>FOX</t>
  </si>
  <si>
    <t>IT'S COMPLICATED</t>
  </si>
  <si>
    <t>PAR</t>
  </si>
  <si>
    <t>PRINCESS AND THE FROG</t>
  </si>
  <si>
    <t>ALVIN AND THE CHIPMUNKS 2</t>
  </si>
  <si>
    <t>MEN WHO STARE AT GOATS</t>
  </si>
  <si>
    <t>SONY</t>
  </si>
  <si>
    <t>CLOUDY WITH A CHANCE OF MEATBALLS</t>
  </si>
  <si>
    <t>VALENTINE'S DAY</t>
  </si>
  <si>
    <t>THE WOLFMAN</t>
  </si>
  <si>
    <t>A HURT LOCKER</t>
  </si>
  <si>
    <t>LOVELY BONES</t>
  </si>
  <si>
    <t>LEGION</t>
  </si>
  <si>
    <t>INVICTUS</t>
  </si>
  <si>
    <t>NINE</t>
  </si>
  <si>
    <t>LAW ABIDING CITIZEN</t>
  </si>
  <si>
    <t>LEAP YEAR</t>
  </si>
  <si>
    <t>ALICE IN WONDERLAND</t>
  </si>
  <si>
    <t>11 - Mar</t>
  </si>
  <si>
    <t>12 - Mar</t>
  </si>
  <si>
    <t>14 - Mar</t>
  </si>
  <si>
    <t>17 - Mar</t>
  </si>
  <si>
    <t>NEKA OSTANE MEDJU NAMA</t>
  </si>
  <si>
    <t>EVERYBODY'S FINE</t>
  </si>
  <si>
    <t>PERCY JACKSON AND THE OLYMPIANS</t>
  </si>
  <si>
    <t>SHUTTER ISLAND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</si>
</sst>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4">
      <selection activeCell="O25" sqref="O2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74</v>
      </c>
      <c r="K4" s="21"/>
      <c r="L4" s="86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0.7293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73</v>
      </c>
      <c r="K5" s="8"/>
      <c r="L5" s="87" t="s">
        <v>76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40255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52</v>
      </c>
      <c r="C14" s="4" t="s">
        <v>80</v>
      </c>
      <c r="D14" s="16" t="s">
        <v>57</v>
      </c>
      <c r="E14" s="16" t="s">
        <v>36</v>
      </c>
      <c r="F14" s="38">
        <v>1</v>
      </c>
      <c r="G14" s="38">
        <v>5</v>
      </c>
      <c r="H14" s="82">
        <v>26899</v>
      </c>
      <c r="I14" s="82"/>
      <c r="J14" s="89">
        <v>5451</v>
      </c>
      <c r="K14" s="89"/>
      <c r="L14" s="65"/>
      <c r="M14" s="15">
        <f aca="true" t="shared" si="0" ref="M14:M34">H14/G14</f>
        <v>5379.8</v>
      </c>
      <c r="N14" s="74">
        <v>5</v>
      </c>
      <c r="O14" s="15">
        <v>40253</v>
      </c>
      <c r="P14" s="15"/>
      <c r="Q14" s="15">
        <v>8735</v>
      </c>
      <c r="R14" s="15"/>
      <c r="S14" s="65"/>
      <c r="T14" s="76">
        <v>2377</v>
      </c>
      <c r="U14" s="15">
        <f aca="true" t="shared" si="1" ref="U14:U34">O14/N14</f>
        <v>8050.6</v>
      </c>
      <c r="V14" s="76">
        <f aca="true" t="shared" si="2" ref="V14:V33">SUM(T14,O14)</f>
        <v>42630</v>
      </c>
      <c r="W14" s="76">
        <v>718</v>
      </c>
      <c r="X14" s="77">
        <f aca="true" t="shared" si="3" ref="X14:X33">SUM(W14,Q14)</f>
        <v>9453</v>
      </c>
    </row>
    <row r="15" spans="1:24" ht="12.75">
      <c r="A15" s="73">
        <v>2</v>
      </c>
      <c r="B15" s="73">
        <v>1</v>
      </c>
      <c r="C15" s="4" t="s">
        <v>71</v>
      </c>
      <c r="D15" s="16" t="s">
        <v>51</v>
      </c>
      <c r="E15" s="16" t="s">
        <v>36</v>
      </c>
      <c r="F15" s="38">
        <v>2</v>
      </c>
      <c r="G15" s="38">
        <v>8</v>
      </c>
      <c r="H15" s="25">
        <v>19744</v>
      </c>
      <c r="I15" s="25">
        <v>24721</v>
      </c>
      <c r="J15" s="92">
        <v>4210</v>
      </c>
      <c r="K15" s="92">
        <v>5208</v>
      </c>
      <c r="L15" s="65">
        <f>(H15/I15*100)-100</f>
        <v>-20.132680716799484</v>
      </c>
      <c r="M15" s="15">
        <f t="shared" si="0"/>
        <v>2468</v>
      </c>
      <c r="N15" s="74">
        <v>8</v>
      </c>
      <c r="O15" s="75">
        <v>26904</v>
      </c>
      <c r="P15" s="75">
        <v>34436</v>
      </c>
      <c r="Q15" s="75">
        <v>6112</v>
      </c>
      <c r="R15" s="75">
        <v>7775</v>
      </c>
      <c r="S15" s="65">
        <f>(O15/P15*100)-100</f>
        <v>-21.872459054477872</v>
      </c>
      <c r="T15" s="76">
        <v>37882</v>
      </c>
      <c r="U15" s="15">
        <f t="shared" si="1"/>
        <v>3363</v>
      </c>
      <c r="V15" s="76">
        <f t="shared" si="2"/>
        <v>64786</v>
      </c>
      <c r="W15" s="76">
        <v>8772</v>
      </c>
      <c r="X15" s="77">
        <f t="shared" si="3"/>
        <v>14884</v>
      </c>
    </row>
    <row r="16" spans="1:24" ht="12.75">
      <c r="A16" s="73">
        <v>3</v>
      </c>
      <c r="B16" s="73">
        <v>2</v>
      </c>
      <c r="C16" s="4" t="s">
        <v>72</v>
      </c>
      <c r="D16" s="16" t="s">
        <v>49</v>
      </c>
      <c r="E16" s="16" t="s">
        <v>50</v>
      </c>
      <c r="F16" s="38">
        <v>2</v>
      </c>
      <c r="G16" s="38">
        <v>8</v>
      </c>
      <c r="H16" s="15">
        <v>17563</v>
      </c>
      <c r="I16" s="15">
        <v>16790</v>
      </c>
      <c r="J16" s="90">
        <v>3306</v>
      </c>
      <c r="K16" s="90">
        <v>3101</v>
      </c>
      <c r="L16" s="65">
        <f>(H16/I16*100)-100</f>
        <v>4.603930911256697</v>
      </c>
      <c r="M16" s="15">
        <f t="shared" si="0"/>
        <v>2195.375</v>
      </c>
      <c r="N16" s="74">
        <v>8</v>
      </c>
      <c r="O16" s="23">
        <v>22480</v>
      </c>
      <c r="P16" s="23">
        <v>22276</v>
      </c>
      <c r="Q16" s="23">
        <v>4465</v>
      </c>
      <c r="R16" s="23">
        <v>4467</v>
      </c>
      <c r="S16" s="65">
        <f>(O16/P16*100)-100</f>
        <v>0.9157838031962626</v>
      </c>
      <c r="T16" s="76">
        <v>22276</v>
      </c>
      <c r="U16" s="15">
        <f t="shared" si="1"/>
        <v>2810</v>
      </c>
      <c r="V16" s="76">
        <f t="shared" si="2"/>
        <v>44756</v>
      </c>
      <c r="W16" s="76">
        <v>4467</v>
      </c>
      <c r="X16" s="77">
        <f t="shared" si="3"/>
        <v>8932</v>
      </c>
    </row>
    <row r="17" spans="1:24" ht="12.75">
      <c r="A17" s="73">
        <v>4</v>
      </c>
      <c r="B17" s="73">
        <v>6</v>
      </c>
      <c r="C17" s="4" t="s">
        <v>59</v>
      </c>
      <c r="D17" s="16" t="s">
        <v>55</v>
      </c>
      <c r="E17" s="16" t="s">
        <v>42</v>
      </c>
      <c r="F17" s="38">
        <v>7</v>
      </c>
      <c r="G17" s="38">
        <v>13</v>
      </c>
      <c r="H17" s="15">
        <v>8703</v>
      </c>
      <c r="I17" s="15">
        <v>12300</v>
      </c>
      <c r="J17" s="23">
        <v>2167</v>
      </c>
      <c r="K17" s="23">
        <v>3111</v>
      </c>
      <c r="L17" s="65">
        <f>(H17/I17*100)-100</f>
        <v>-29.243902439024396</v>
      </c>
      <c r="M17" s="15">
        <f t="shared" si="0"/>
        <v>669.4615384615385</v>
      </c>
      <c r="N17" s="38">
        <v>13</v>
      </c>
      <c r="O17" s="23">
        <v>12251</v>
      </c>
      <c r="P17" s="23">
        <v>13984</v>
      </c>
      <c r="Q17" s="23">
        <v>3401</v>
      </c>
      <c r="R17" s="23">
        <v>3563</v>
      </c>
      <c r="S17" s="65">
        <f>(O17/P17*100)-100</f>
        <v>-12.392734553775739</v>
      </c>
      <c r="T17" s="76">
        <v>395664</v>
      </c>
      <c r="U17" s="15">
        <f t="shared" si="1"/>
        <v>942.3846153846154</v>
      </c>
      <c r="V17" s="76">
        <f t="shared" si="2"/>
        <v>407915</v>
      </c>
      <c r="W17" s="76">
        <v>95174</v>
      </c>
      <c r="X17" s="77">
        <f t="shared" si="3"/>
        <v>98575</v>
      </c>
    </row>
    <row r="18" spans="1:24" ht="13.5" customHeight="1">
      <c r="A18" s="73">
        <v>5</v>
      </c>
      <c r="B18" s="73" t="s">
        <v>52</v>
      </c>
      <c r="C18" s="4" t="s">
        <v>79</v>
      </c>
      <c r="D18" s="16" t="s">
        <v>55</v>
      </c>
      <c r="E18" s="16" t="s">
        <v>42</v>
      </c>
      <c r="F18" s="38">
        <v>1</v>
      </c>
      <c r="G18" s="38">
        <v>8</v>
      </c>
      <c r="H18" s="15">
        <v>9087</v>
      </c>
      <c r="I18" s="15"/>
      <c r="J18" s="91">
        <v>1967</v>
      </c>
      <c r="K18" s="91"/>
      <c r="L18" s="65"/>
      <c r="M18" s="15">
        <f t="shared" si="0"/>
        <v>1135.875</v>
      </c>
      <c r="N18" s="39">
        <v>8</v>
      </c>
      <c r="O18" s="15">
        <v>11243</v>
      </c>
      <c r="P18" s="15"/>
      <c r="Q18" s="15">
        <v>2539</v>
      </c>
      <c r="R18" s="15"/>
      <c r="S18" s="65"/>
      <c r="T18" s="76"/>
      <c r="U18" s="15">
        <f t="shared" si="1"/>
        <v>1405.375</v>
      </c>
      <c r="V18" s="76">
        <f t="shared" si="2"/>
        <v>11243</v>
      </c>
      <c r="W18" s="76"/>
      <c r="X18" s="77">
        <f t="shared" si="3"/>
        <v>2539</v>
      </c>
    </row>
    <row r="19" spans="1:24" ht="12.75">
      <c r="A19" s="73">
        <v>6</v>
      </c>
      <c r="B19" s="73">
        <v>4</v>
      </c>
      <c r="C19" s="4" t="s">
        <v>63</v>
      </c>
      <c r="D19" s="16" t="s">
        <v>43</v>
      </c>
      <c r="E19" s="16" t="s">
        <v>44</v>
      </c>
      <c r="F19" s="38">
        <v>4</v>
      </c>
      <c r="G19" s="38">
        <v>9</v>
      </c>
      <c r="H19" s="15">
        <v>7944</v>
      </c>
      <c r="I19" s="15">
        <v>12721</v>
      </c>
      <c r="J19" s="15">
        <v>1643</v>
      </c>
      <c r="K19" s="15">
        <v>2602</v>
      </c>
      <c r="L19" s="65">
        <f aca="true" t="shared" si="4" ref="L19:L26">(H19/I19*100)-100</f>
        <v>-37.55207923905354</v>
      </c>
      <c r="M19" s="15">
        <f t="shared" si="0"/>
        <v>882.6666666666666</v>
      </c>
      <c r="N19" s="39">
        <v>9</v>
      </c>
      <c r="O19" s="15">
        <v>10200</v>
      </c>
      <c r="P19" s="15">
        <v>16691</v>
      </c>
      <c r="Q19" s="15">
        <v>2196</v>
      </c>
      <c r="R19" s="15">
        <v>3573</v>
      </c>
      <c r="S19" s="65">
        <f aca="true" t="shared" si="5" ref="S19:S26">(O19/P19*100)-100</f>
        <v>-38.88922173626506</v>
      </c>
      <c r="T19" s="76">
        <v>156642</v>
      </c>
      <c r="U19" s="15">
        <f t="shared" si="1"/>
        <v>1133.3333333333333</v>
      </c>
      <c r="V19" s="76">
        <f t="shared" si="2"/>
        <v>166842</v>
      </c>
      <c r="W19" s="76">
        <v>34696</v>
      </c>
      <c r="X19" s="77">
        <f t="shared" si="3"/>
        <v>36892</v>
      </c>
    </row>
    <row r="20" spans="1:24" ht="12.75">
      <c r="A20" s="73">
        <v>7</v>
      </c>
      <c r="B20" s="73">
        <v>7</v>
      </c>
      <c r="C20" s="4" t="s">
        <v>64</v>
      </c>
      <c r="D20" s="16" t="s">
        <v>51</v>
      </c>
      <c r="E20" s="16" t="s">
        <v>36</v>
      </c>
      <c r="F20" s="38">
        <v>4</v>
      </c>
      <c r="G20" s="38">
        <v>7</v>
      </c>
      <c r="H20" s="15">
        <v>6142</v>
      </c>
      <c r="I20" s="15">
        <v>9459</v>
      </c>
      <c r="J20" s="23">
        <v>1380</v>
      </c>
      <c r="K20" s="23">
        <v>1993</v>
      </c>
      <c r="L20" s="65">
        <f t="shared" si="4"/>
        <v>-35.06713183211755</v>
      </c>
      <c r="M20" s="15">
        <f t="shared" si="0"/>
        <v>877.4285714285714</v>
      </c>
      <c r="N20" s="38">
        <v>7</v>
      </c>
      <c r="O20" s="23">
        <v>7875</v>
      </c>
      <c r="P20" s="23">
        <v>12109</v>
      </c>
      <c r="Q20" s="23">
        <v>1839</v>
      </c>
      <c r="R20" s="23">
        <v>2678</v>
      </c>
      <c r="S20" s="65">
        <f t="shared" si="5"/>
        <v>-34.965727970930715</v>
      </c>
      <c r="T20" s="76">
        <v>77677</v>
      </c>
      <c r="U20" s="15">
        <f t="shared" si="1"/>
        <v>1125</v>
      </c>
      <c r="V20" s="76">
        <f t="shared" si="2"/>
        <v>85552</v>
      </c>
      <c r="W20" s="76">
        <v>17710</v>
      </c>
      <c r="X20" s="77">
        <f t="shared" si="3"/>
        <v>19549</v>
      </c>
    </row>
    <row r="21" spans="1:24" ht="12.75">
      <c r="A21" s="73">
        <v>8</v>
      </c>
      <c r="B21" s="73">
        <v>3</v>
      </c>
      <c r="C21" s="4" t="s">
        <v>54</v>
      </c>
      <c r="D21" s="16" t="s">
        <v>55</v>
      </c>
      <c r="E21" s="16" t="s">
        <v>42</v>
      </c>
      <c r="F21" s="38">
        <v>13</v>
      </c>
      <c r="G21" s="38">
        <v>18</v>
      </c>
      <c r="H21" s="15">
        <v>5720</v>
      </c>
      <c r="I21" s="15">
        <v>13640</v>
      </c>
      <c r="J21" s="15">
        <v>1010</v>
      </c>
      <c r="K21" s="15">
        <v>2320</v>
      </c>
      <c r="L21" s="65">
        <f t="shared" si="4"/>
        <v>-58.064516129032256</v>
      </c>
      <c r="M21" s="15">
        <f t="shared" si="0"/>
        <v>317.77777777777777</v>
      </c>
      <c r="N21" s="74">
        <v>18</v>
      </c>
      <c r="O21" s="15">
        <v>7277</v>
      </c>
      <c r="P21" s="15">
        <v>19167</v>
      </c>
      <c r="Q21" s="15">
        <v>1356</v>
      </c>
      <c r="R21" s="15">
        <v>3394</v>
      </c>
      <c r="S21" s="65">
        <f t="shared" si="5"/>
        <v>-62.033703761673706</v>
      </c>
      <c r="T21" s="76">
        <v>1315727</v>
      </c>
      <c r="U21" s="15">
        <f t="shared" si="1"/>
        <v>404.27777777777777</v>
      </c>
      <c r="V21" s="76">
        <f t="shared" si="2"/>
        <v>1323004</v>
      </c>
      <c r="W21" s="76">
        <v>248449</v>
      </c>
      <c r="X21" s="77">
        <f t="shared" si="3"/>
        <v>249805</v>
      </c>
    </row>
    <row r="22" spans="1:24" ht="12.75">
      <c r="A22" s="73">
        <v>9</v>
      </c>
      <c r="B22" s="73">
        <v>5</v>
      </c>
      <c r="C22" s="4" t="s">
        <v>70</v>
      </c>
      <c r="D22" s="16" t="s">
        <v>45</v>
      </c>
      <c r="E22" s="16" t="s">
        <v>44</v>
      </c>
      <c r="F22" s="38">
        <v>2</v>
      </c>
      <c r="G22" s="38">
        <v>5</v>
      </c>
      <c r="H22" s="25">
        <v>5124</v>
      </c>
      <c r="I22" s="25">
        <v>10826</v>
      </c>
      <c r="J22" s="25">
        <v>1069</v>
      </c>
      <c r="K22" s="25">
        <v>2257</v>
      </c>
      <c r="L22" s="65">
        <f t="shared" si="4"/>
        <v>-52.66949935340846</v>
      </c>
      <c r="M22" s="15">
        <f t="shared" si="0"/>
        <v>1024.8</v>
      </c>
      <c r="N22" s="74">
        <v>5</v>
      </c>
      <c r="O22" s="15">
        <v>6701</v>
      </c>
      <c r="P22" s="15">
        <v>14399</v>
      </c>
      <c r="Q22" s="15">
        <v>1455</v>
      </c>
      <c r="R22" s="15">
        <v>3160</v>
      </c>
      <c r="S22" s="65">
        <f t="shared" si="5"/>
        <v>-53.46204597541496</v>
      </c>
      <c r="T22" s="76">
        <v>15505</v>
      </c>
      <c r="U22" s="15">
        <f t="shared" si="1"/>
        <v>1340.2</v>
      </c>
      <c r="V22" s="76">
        <f t="shared" si="2"/>
        <v>22206</v>
      </c>
      <c r="W22" s="76">
        <v>3401</v>
      </c>
      <c r="X22" s="77">
        <f t="shared" si="3"/>
        <v>4856</v>
      </c>
    </row>
    <row r="23" spans="1:24" ht="12.75">
      <c r="A23" s="73">
        <v>10</v>
      </c>
      <c r="B23" s="73">
        <v>16</v>
      </c>
      <c r="C23" s="88" t="s">
        <v>65</v>
      </c>
      <c r="D23" s="16" t="s">
        <v>45</v>
      </c>
      <c r="E23" s="16" t="s">
        <v>46</v>
      </c>
      <c r="F23" s="38">
        <v>4</v>
      </c>
      <c r="G23" s="38">
        <v>2</v>
      </c>
      <c r="H23" s="25">
        <v>3887</v>
      </c>
      <c r="I23" s="25">
        <v>1094</v>
      </c>
      <c r="J23" s="25">
        <v>727</v>
      </c>
      <c r="K23" s="25">
        <v>212</v>
      </c>
      <c r="L23" s="65">
        <f t="shared" si="4"/>
        <v>255.3016453382084</v>
      </c>
      <c r="M23" s="15">
        <f t="shared" si="0"/>
        <v>1943.5</v>
      </c>
      <c r="N23" s="38">
        <v>2</v>
      </c>
      <c r="O23" s="23">
        <v>5821</v>
      </c>
      <c r="P23" s="23">
        <v>2118</v>
      </c>
      <c r="Q23" s="15">
        <v>1146</v>
      </c>
      <c r="R23" s="15">
        <v>452</v>
      </c>
      <c r="S23" s="65">
        <f t="shared" si="5"/>
        <v>174.83474976392824</v>
      </c>
      <c r="T23" s="76">
        <v>11557</v>
      </c>
      <c r="U23" s="15">
        <f t="shared" si="1"/>
        <v>2910.5</v>
      </c>
      <c r="V23" s="76">
        <f t="shared" si="2"/>
        <v>17378</v>
      </c>
      <c r="W23" s="78">
        <v>2420</v>
      </c>
      <c r="X23" s="77">
        <f t="shared" si="3"/>
        <v>3566</v>
      </c>
    </row>
    <row r="24" spans="1:24" ht="12.75">
      <c r="A24" s="73">
        <v>11</v>
      </c>
      <c r="B24" s="73">
        <v>10</v>
      </c>
      <c r="C24" s="4" t="s">
        <v>62</v>
      </c>
      <c r="D24" s="16" t="s">
        <v>61</v>
      </c>
      <c r="E24" s="16" t="s">
        <v>42</v>
      </c>
      <c r="F24" s="38">
        <v>5</v>
      </c>
      <c r="G24" s="38">
        <v>13</v>
      </c>
      <c r="H24" s="25">
        <v>4219</v>
      </c>
      <c r="I24" s="25">
        <v>4861</v>
      </c>
      <c r="J24" s="89">
        <v>920</v>
      </c>
      <c r="K24" s="89">
        <v>1064</v>
      </c>
      <c r="L24" s="65">
        <f t="shared" si="4"/>
        <v>-13.20715902077761</v>
      </c>
      <c r="M24" s="15">
        <f t="shared" si="0"/>
        <v>324.53846153846155</v>
      </c>
      <c r="N24" s="74">
        <v>13</v>
      </c>
      <c r="O24" s="23">
        <v>4857</v>
      </c>
      <c r="P24" s="23">
        <v>5626</v>
      </c>
      <c r="Q24" s="23">
        <v>1087</v>
      </c>
      <c r="R24" s="23">
        <v>1255</v>
      </c>
      <c r="S24" s="65">
        <f t="shared" si="5"/>
        <v>-13.668681123355853</v>
      </c>
      <c r="T24" s="76">
        <v>41180</v>
      </c>
      <c r="U24" s="15">
        <f t="shared" si="1"/>
        <v>373.61538461538464</v>
      </c>
      <c r="V24" s="76">
        <f t="shared" si="2"/>
        <v>46037</v>
      </c>
      <c r="W24" s="78">
        <v>9460</v>
      </c>
      <c r="X24" s="77">
        <f t="shared" si="3"/>
        <v>10547</v>
      </c>
    </row>
    <row r="25" spans="1:24" ht="12.75" customHeight="1">
      <c r="A25" s="52">
        <v>12</v>
      </c>
      <c r="B25" s="73">
        <v>9</v>
      </c>
      <c r="C25" s="4" t="s">
        <v>69</v>
      </c>
      <c r="D25" s="16" t="s">
        <v>45</v>
      </c>
      <c r="E25" s="16" t="s">
        <v>46</v>
      </c>
      <c r="F25" s="38">
        <v>2</v>
      </c>
      <c r="G25" s="38">
        <v>4</v>
      </c>
      <c r="H25" s="25">
        <v>2682</v>
      </c>
      <c r="I25" s="25">
        <v>4142</v>
      </c>
      <c r="J25" s="25">
        <v>548</v>
      </c>
      <c r="K25" s="25">
        <v>871</v>
      </c>
      <c r="L25" s="65">
        <f t="shared" si="4"/>
        <v>-35.24867213906326</v>
      </c>
      <c r="M25" s="15">
        <f t="shared" si="0"/>
        <v>670.5</v>
      </c>
      <c r="N25" s="39">
        <v>4</v>
      </c>
      <c r="O25" s="15">
        <v>4132</v>
      </c>
      <c r="P25" s="15">
        <v>6329</v>
      </c>
      <c r="Q25" s="25">
        <v>933</v>
      </c>
      <c r="R25" s="25">
        <v>1404</v>
      </c>
      <c r="S25" s="65">
        <f t="shared" si="5"/>
        <v>-34.71322483804708</v>
      </c>
      <c r="T25" s="78">
        <v>7688</v>
      </c>
      <c r="U25" s="15">
        <f t="shared" si="1"/>
        <v>1033</v>
      </c>
      <c r="V25" s="76">
        <f t="shared" si="2"/>
        <v>11820</v>
      </c>
      <c r="W25" s="76">
        <v>1748</v>
      </c>
      <c r="X25" s="77">
        <f t="shared" si="3"/>
        <v>2681</v>
      </c>
    </row>
    <row r="26" spans="1:24" ht="12.75" customHeight="1">
      <c r="A26" s="73">
        <v>13</v>
      </c>
      <c r="B26" s="73">
        <v>8</v>
      </c>
      <c r="C26" s="4" t="s">
        <v>68</v>
      </c>
      <c r="D26" s="16" t="s">
        <v>43</v>
      </c>
      <c r="E26" s="16" t="s">
        <v>44</v>
      </c>
      <c r="F26" s="38">
        <v>3</v>
      </c>
      <c r="G26" s="38">
        <v>5</v>
      </c>
      <c r="H26" s="15">
        <v>2250</v>
      </c>
      <c r="I26" s="15">
        <v>4803</v>
      </c>
      <c r="J26" s="15">
        <v>429</v>
      </c>
      <c r="K26" s="15">
        <v>927</v>
      </c>
      <c r="L26" s="65">
        <f t="shared" si="4"/>
        <v>-53.15427857589007</v>
      </c>
      <c r="M26" s="15">
        <f t="shared" si="0"/>
        <v>450</v>
      </c>
      <c r="N26" s="38">
        <v>5</v>
      </c>
      <c r="O26" s="15">
        <v>3438</v>
      </c>
      <c r="P26" s="15">
        <v>8411</v>
      </c>
      <c r="Q26" s="15">
        <v>706</v>
      </c>
      <c r="R26" s="15">
        <v>1734</v>
      </c>
      <c r="S26" s="65">
        <f t="shared" si="5"/>
        <v>-59.12495541552729</v>
      </c>
      <c r="T26" s="94">
        <v>23004</v>
      </c>
      <c r="U26" s="15">
        <f t="shared" si="1"/>
        <v>687.6</v>
      </c>
      <c r="V26" s="76">
        <f t="shared" si="2"/>
        <v>26442</v>
      </c>
      <c r="W26" s="76">
        <v>5061</v>
      </c>
      <c r="X26" s="77">
        <f t="shared" si="3"/>
        <v>5767</v>
      </c>
    </row>
    <row r="27" spans="1:24" ht="12.75">
      <c r="A27" s="73">
        <v>14</v>
      </c>
      <c r="B27" s="51" t="s">
        <v>52</v>
      </c>
      <c r="C27" s="4" t="s">
        <v>78</v>
      </c>
      <c r="D27" s="16" t="s">
        <v>49</v>
      </c>
      <c r="E27" s="16" t="s">
        <v>50</v>
      </c>
      <c r="F27" s="38">
        <v>1</v>
      </c>
      <c r="G27" s="38">
        <v>2</v>
      </c>
      <c r="H27" s="25">
        <v>1559</v>
      </c>
      <c r="I27" s="25"/>
      <c r="J27" s="25">
        <v>317</v>
      </c>
      <c r="K27" s="25"/>
      <c r="L27" s="65"/>
      <c r="M27" s="15">
        <f t="shared" si="0"/>
        <v>779.5</v>
      </c>
      <c r="N27" s="74">
        <v>2</v>
      </c>
      <c r="O27" s="15">
        <v>2683</v>
      </c>
      <c r="P27" s="15"/>
      <c r="Q27" s="15">
        <v>577</v>
      </c>
      <c r="R27" s="15"/>
      <c r="S27" s="65"/>
      <c r="T27" s="76"/>
      <c r="U27" s="15">
        <f t="shared" si="1"/>
        <v>1341.5</v>
      </c>
      <c r="V27" s="76">
        <f t="shared" si="2"/>
        <v>2683</v>
      </c>
      <c r="W27" s="78"/>
      <c r="X27" s="77">
        <f t="shared" si="3"/>
        <v>577</v>
      </c>
    </row>
    <row r="28" spans="1:24" ht="12.75">
      <c r="A28" s="73">
        <v>15</v>
      </c>
      <c r="B28" s="73" t="s">
        <v>52</v>
      </c>
      <c r="C28" s="4" t="s">
        <v>77</v>
      </c>
      <c r="D28" s="16" t="s">
        <v>45</v>
      </c>
      <c r="E28" s="16" t="s">
        <v>46</v>
      </c>
      <c r="F28" s="38">
        <v>1</v>
      </c>
      <c r="G28" s="38">
        <v>2</v>
      </c>
      <c r="H28" s="25">
        <v>1458</v>
      </c>
      <c r="I28" s="25"/>
      <c r="J28" s="25">
        <v>300</v>
      </c>
      <c r="K28" s="25"/>
      <c r="L28" s="65"/>
      <c r="M28" s="15">
        <f t="shared" si="0"/>
        <v>729</v>
      </c>
      <c r="N28" s="74">
        <v>2</v>
      </c>
      <c r="O28" s="23">
        <v>2348</v>
      </c>
      <c r="P28" s="23"/>
      <c r="Q28" s="23">
        <v>522</v>
      </c>
      <c r="R28" s="23"/>
      <c r="S28" s="65"/>
      <c r="T28" s="76">
        <v>1154</v>
      </c>
      <c r="U28" s="15">
        <f t="shared" si="1"/>
        <v>1174</v>
      </c>
      <c r="V28" s="76">
        <f t="shared" si="2"/>
        <v>3502</v>
      </c>
      <c r="W28" s="78">
        <v>292</v>
      </c>
      <c r="X28" s="77">
        <f t="shared" si="3"/>
        <v>814</v>
      </c>
    </row>
    <row r="29" spans="1:24" ht="12.75">
      <c r="A29" s="73">
        <v>16</v>
      </c>
      <c r="B29" s="73">
        <v>11</v>
      </c>
      <c r="C29" s="4" t="s">
        <v>67</v>
      </c>
      <c r="D29" s="16" t="s">
        <v>61</v>
      </c>
      <c r="E29" s="16" t="s">
        <v>42</v>
      </c>
      <c r="F29" s="38">
        <v>3</v>
      </c>
      <c r="G29" s="38">
        <v>5</v>
      </c>
      <c r="H29" s="25">
        <v>1255</v>
      </c>
      <c r="I29" s="25">
        <v>4319</v>
      </c>
      <c r="J29" s="25">
        <v>271</v>
      </c>
      <c r="K29" s="25">
        <v>923</v>
      </c>
      <c r="L29" s="65">
        <f aca="true" t="shared" si="6" ref="L29:L34">(H29/I29*100)-100</f>
        <v>-70.9423477656865</v>
      </c>
      <c r="M29" s="15">
        <f t="shared" si="0"/>
        <v>251</v>
      </c>
      <c r="N29" s="39">
        <v>5</v>
      </c>
      <c r="O29" s="15">
        <v>1664</v>
      </c>
      <c r="P29" s="15">
        <v>5463</v>
      </c>
      <c r="Q29" s="15">
        <v>357</v>
      </c>
      <c r="R29" s="15">
        <v>1241</v>
      </c>
      <c r="S29" s="65">
        <f aca="true" t="shared" si="7" ref="S29:S34">(O29/P29*100)-100</f>
        <v>-69.5405454878272</v>
      </c>
      <c r="T29" s="76">
        <v>17742</v>
      </c>
      <c r="U29" s="15">
        <f t="shared" si="1"/>
        <v>332.8</v>
      </c>
      <c r="V29" s="76">
        <f t="shared" si="2"/>
        <v>19406</v>
      </c>
      <c r="W29" s="76">
        <v>4031</v>
      </c>
      <c r="X29" s="77">
        <f t="shared" si="3"/>
        <v>4388</v>
      </c>
    </row>
    <row r="30" spans="1:24" ht="12.75">
      <c r="A30" s="73">
        <v>17</v>
      </c>
      <c r="B30" s="52">
        <v>12</v>
      </c>
      <c r="C30" s="4" t="s">
        <v>58</v>
      </c>
      <c r="D30" s="16" t="s">
        <v>49</v>
      </c>
      <c r="E30" s="16" t="s">
        <v>50</v>
      </c>
      <c r="F30" s="38">
        <v>8</v>
      </c>
      <c r="G30" s="38">
        <v>9</v>
      </c>
      <c r="H30" s="15">
        <v>1449</v>
      </c>
      <c r="I30" s="15">
        <v>2363</v>
      </c>
      <c r="J30" s="76">
        <v>352</v>
      </c>
      <c r="K30" s="76">
        <v>702</v>
      </c>
      <c r="L30" s="65">
        <f t="shared" si="6"/>
        <v>-38.67964451967838</v>
      </c>
      <c r="M30" s="15">
        <f t="shared" si="0"/>
        <v>161</v>
      </c>
      <c r="N30" s="39">
        <v>9</v>
      </c>
      <c r="O30" s="15">
        <v>1655</v>
      </c>
      <c r="P30" s="15">
        <v>2596</v>
      </c>
      <c r="Q30" s="15">
        <v>399</v>
      </c>
      <c r="R30" s="15">
        <v>755</v>
      </c>
      <c r="S30" s="65">
        <f t="shared" si="7"/>
        <v>-36.24807395993837</v>
      </c>
      <c r="T30" s="76">
        <v>83599</v>
      </c>
      <c r="U30" s="15">
        <f t="shared" si="1"/>
        <v>183.88888888888889</v>
      </c>
      <c r="V30" s="76">
        <f t="shared" si="2"/>
        <v>85254</v>
      </c>
      <c r="W30" s="76">
        <v>20766</v>
      </c>
      <c r="X30" s="77">
        <f t="shared" si="3"/>
        <v>21165</v>
      </c>
    </row>
    <row r="31" spans="1:24" ht="12.75">
      <c r="A31" s="73">
        <v>18</v>
      </c>
      <c r="B31" s="73">
        <v>15</v>
      </c>
      <c r="C31" s="4" t="s">
        <v>56</v>
      </c>
      <c r="D31" s="16" t="s">
        <v>51</v>
      </c>
      <c r="E31" s="16" t="s">
        <v>36</v>
      </c>
      <c r="F31" s="38">
        <v>12</v>
      </c>
      <c r="G31" s="38">
        <v>8</v>
      </c>
      <c r="H31" s="25">
        <v>808</v>
      </c>
      <c r="I31" s="25">
        <v>1464</v>
      </c>
      <c r="J31" s="82">
        <v>157</v>
      </c>
      <c r="K31" s="82">
        <v>298</v>
      </c>
      <c r="L31" s="65">
        <f t="shared" si="6"/>
        <v>-44.80874316939891</v>
      </c>
      <c r="M31" s="15">
        <f t="shared" si="0"/>
        <v>101</v>
      </c>
      <c r="N31" s="74">
        <v>8</v>
      </c>
      <c r="O31" s="15">
        <v>1258</v>
      </c>
      <c r="P31" s="15">
        <v>2140</v>
      </c>
      <c r="Q31" s="15">
        <v>256</v>
      </c>
      <c r="R31" s="15">
        <v>471</v>
      </c>
      <c r="S31" s="65">
        <f t="shared" si="7"/>
        <v>-41.21495327102803</v>
      </c>
      <c r="T31" s="93">
        <v>220642</v>
      </c>
      <c r="U31" s="15">
        <f t="shared" si="1"/>
        <v>157.25</v>
      </c>
      <c r="V31" s="76">
        <f t="shared" si="2"/>
        <v>221900</v>
      </c>
      <c r="W31" s="76">
        <v>50203</v>
      </c>
      <c r="X31" s="77">
        <f t="shared" si="3"/>
        <v>50459</v>
      </c>
    </row>
    <row r="32" spans="1:24" ht="12.75">
      <c r="A32" s="73">
        <v>19</v>
      </c>
      <c r="B32" s="73">
        <v>17</v>
      </c>
      <c r="C32" s="4" t="s">
        <v>66</v>
      </c>
      <c r="D32" s="16" t="s">
        <v>57</v>
      </c>
      <c r="E32" s="16" t="s">
        <v>36</v>
      </c>
      <c r="F32" s="38">
        <v>3</v>
      </c>
      <c r="G32" s="38">
        <v>5</v>
      </c>
      <c r="H32" s="15">
        <v>676</v>
      </c>
      <c r="I32" s="15">
        <v>1652</v>
      </c>
      <c r="J32" s="15">
        <v>143</v>
      </c>
      <c r="K32" s="15">
        <v>330</v>
      </c>
      <c r="L32" s="65">
        <f t="shared" si="6"/>
        <v>-59.07990314769976</v>
      </c>
      <c r="M32" s="15">
        <f t="shared" si="0"/>
        <v>135.2</v>
      </c>
      <c r="N32" s="74">
        <v>5</v>
      </c>
      <c r="O32" s="23">
        <v>908</v>
      </c>
      <c r="P32" s="23">
        <v>2117</v>
      </c>
      <c r="Q32" s="23">
        <v>202</v>
      </c>
      <c r="R32" s="23">
        <v>448</v>
      </c>
      <c r="S32" s="65">
        <f t="shared" si="7"/>
        <v>-57.10911667453944</v>
      </c>
      <c r="T32" s="83">
        <v>8988</v>
      </c>
      <c r="U32" s="15">
        <f t="shared" si="1"/>
        <v>181.6</v>
      </c>
      <c r="V32" s="76">
        <f t="shared" si="2"/>
        <v>9896</v>
      </c>
      <c r="W32" s="76">
        <v>2025</v>
      </c>
      <c r="X32" s="77">
        <f t="shared" si="3"/>
        <v>2227</v>
      </c>
    </row>
    <row r="33" spans="1:24" ht="13.5" thickBot="1">
      <c r="A33" s="51">
        <v>20</v>
      </c>
      <c r="B33" s="73">
        <v>13</v>
      </c>
      <c r="C33" s="4" t="s">
        <v>60</v>
      </c>
      <c r="D33" s="16" t="s">
        <v>45</v>
      </c>
      <c r="E33" s="16" t="s">
        <v>53</v>
      </c>
      <c r="F33" s="38">
        <v>7</v>
      </c>
      <c r="G33" s="38">
        <v>4</v>
      </c>
      <c r="H33" s="15">
        <v>765</v>
      </c>
      <c r="I33" s="15">
        <v>1636</v>
      </c>
      <c r="J33" s="15">
        <v>171</v>
      </c>
      <c r="K33" s="15">
        <v>341</v>
      </c>
      <c r="L33" s="65">
        <f t="shared" si="6"/>
        <v>-53.23960880195599</v>
      </c>
      <c r="M33" s="15">
        <f t="shared" si="0"/>
        <v>191.25</v>
      </c>
      <c r="N33" s="74">
        <v>4</v>
      </c>
      <c r="O33" s="15">
        <v>904</v>
      </c>
      <c r="P33" s="15">
        <v>2322</v>
      </c>
      <c r="Q33" s="15">
        <v>207</v>
      </c>
      <c r="R33" s="15">
        <v>502</v>
      </c>
      <c r="S33" s="65">
        <f t="shared" si="7"/>
        <v>-61.06804478897502</v>
      </c>
      <c r="T33" s="83">
        <v>52894</v>
      </c>
      <c r="U33" s="15">
        <f t="shared" si="1"/>
        <v>226</v>
      </c>
      <c r="V33" s="76">
        <f t="shared" si="2"/>
        <v>53798</v>
      </c>
      <c r="W33" s="76">
        <v>12080</v>
      </c>
      <c r="X33" s="77">
        <f t="shared" si="3"/>
        <v>12287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140</v>
      </c>
      <c r="H34" s="32">
        <f>SUM(H14:H33)</f>
        <v>127934</v>
      </c>
      <c r="I34" s="32">
        <v>131956</v>
      </c>
      <c r="J34" s="32">
        <f>SUM(J14:J33)</f>
        <v>26538</v>
      </c>
      <c r="K34" s="32">
        <v>27368</v>
      </c>
      <c r="L34" s="69">
        <f t="shared" si="6"/>
        <v>-3.0479856922004274</v>
      </c>
      <c r="M34" s="33">
        <f t="shared" si="0"/>
        <v>913.8142857142857</v>
      </c>
      <c r="N34" s="35">
        <f>SUM(N14:N33)</f>
        <v>140</v>
      </c>
      <c r="O34" s="32">
        <f>SUM(O14:O33)</f>
        <v>174852</v>
      </c>
      <c r="P34" s="32">
        <v>177799</v>
      </c>
      <c r="Q34" s="32">
        <f>SUM(Q14:Q33)</f>
        <v>38490</v>
      </c>
      <c r="R34" s="32">
        <v>38563</v>
      </c>
      <c r="S34" s="69">
        <f t="shared" si="7"/>
        <v>-1.6574896371745638</v>
      </c>
      <c r="T34" s="79">
        <f>SUM(T14:T33)</f>
        <v>2492198</v>
      </c>
      <c r="U34" s="33">
        <f t="shared" si="1"/>
        <v>1248.942857142857</v>
      </c>
      <c r="V34" s="81">
        <f>SUM(V14:V33)</f>
        <v>2667050</v>
      </c>
      <c r="W34" s="80">
        <f>SUM(W14:W33)</f>
        <v>521473</v>
      </c>
      <c r="X34" s="36">
        <f>SUM(X14:X33)</f>
        <v>559963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12 -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0.7293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11 -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40255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SHUTTER ISLAND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5</v>
      </c>
      <c r="H14" s="15">
        <f>'WEEKLY COMPETITIVE REPORT'!H14/X4</f>
        <v>36883.31276566571</v>
      </c>
      <c r="I14" s="15">
        <f>'WEEKLY COMPETITIVE REPORT'!I14/X4</f>
        <v>0</v>
      </c>
      <c r="J14" s="23">
        <f>'WEEKLY COMPETITIVE REPORT'!J14</f>
        <v>5451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7376.662553133142</v>
      </c>
      <c r="N14" s="38">
        <f>'WEEKLY COMPETITIVE REPORT'!N14</f>
        <v>5</v>
      </c>
      <c r="O14" s="15">
        <f>'WEEKLY COMPETITIVE REPORT'!O14/X4</f>
        <v>55194.02166460991</v>
      </c>
      <c r="P14" s="15">
        <f>'WEEKLY COMPETITIVE REPORT'!P14/X4</f>
        <v>0</v>
      </c>
      <c r="Q14" s="23">
        <f>'WEEKLY COMPETITIVE REPORT'!Q14</f>
        <v>8735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3259.2897298779653</v>
      </c>
      <c r="U14" s="15">
        <f aca="true" t="shared" si="1" ref="U14:U20">O14/N14</f>
        <v>11038.804332921982</v>
      </c>
      <c r="V14" s="26">
        <f aca="true" t="shared" si="2" ref="V14:V20">O14+T14</f>
        <v>58453.31139448787</v>
      </c>
      <c r="W14" s="23">
        <f>'WEEKLY COMPETITIVE REPORT'!W14</f>
        <v>718</v>
      </c>
      <c r="X14" s="57">
        <f>'WEEKLY COMPETITIVE REPORT'!X14</f>
        <v>9453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LEAP YEAR</v>
      </c>
      <c r="D15" s="4" t="str">
        <f>'WEEKLY COMPETITIVE REPORT'!D15</f>
        <v>UNI</v>
      </c>
      <c r="E15" s="4" t="str">
        <f>'WEEKLY COMPETITIVE REPORT'!E15</f>
        <v>Karantanija</v>
      </c>
      <c r="F15" s="38">
        <f>'WEEKLY COMPETITIVE REPORT'!F15</f>
        <v>2</v>
      </c>
      <c r="G15" s="38">
        <f>'WEEKLY COMPETITIVE REPORT'!G15</f>
        <v>8</v>
      </c>
      <c r="H15" s="15">
        <f>'WEEKLY COMPETITIVE REPORT'!H15/X4</f>
        <v>27072.53530782943</v>
      </c>
      <c r="I15" s="15">
        <f>'WEEKLY COMPETITIVE REPORT'!I15/X4</f>
        <v>33896.887426299196</v>
      </c>
      <c r="J15" s="23">
        <f>'WEEKLY COMPETITIVE REPORT'!J15</f>
        <v>4210</v>
      </c>
      <c r="K15" s="23">
        <f>'WEEKLY COMPETITIVE REPORT'!K15</f>
        <v>5208</v>
      </c>
      <c r="L15" s="65">
        <f>'WEEKLY COMPETITIVE REPORT'!L15</f>
        <v>-20.132680716799484</v>
      </c>
      <c r="M15" s="15">
        <f t="shared" si="0"/>
        <v>3384.0669134786785</v>
      </c>
      <c r="N15" s="38">
        <f>'WEEKLY COMPETITIVE REPORT'!N15</f>
        <v>8</v>
      </c>
      <c r="O15" s="15">
        <f>'WEEKLY COMPETITIVE REPORT'!O15/X4</f>
        <v>36890.16865487454</v>
      </c>
      <c r="P15" s="15">
        <f>'WEEKLY COMPETITIVE REPORT'!P15/X4</f>
        <v>47217.880159056636</v>
      </c>
      <c r="Q15" s="23">
        <f>'WEEKLY COMPETITIVE REPORT'!Q15</f>
        <v>6112</v>
      </c>
      <c r="R15" s="23">
        <f>'WEEKLY COMPETITIVE REPORT'!R15</f>
        <v>7775</v>
      </c>
      <c r="S15" s="65">
        <f>'WEEKLY COMPETITIVE REPORT'!S15</f>
        <v>-21.872459054477872</v>
      </c>
      <c r="T15" s="15">
        <f>'WEEKLY COMPETITIVE REPORT'!T15/X4</f>
        <v>51942.95900178253</v>
      </c>
      <c r="U15" s="15">
        <f t="shared" si="1"/>
        <v>4611.271081859318</v>
      </c>
      <c r="V15" s="26">
        <f t="shared" si="2"/>
        <v>88833.12765665707</v>
      </c>
      <c r="W15" s="23">
        <f>'WEEKLY COMPETITIVE REPORT'!W15</f>
        <v>8772</v>
      </c>
      <c r="X15" s="57">
        <f>'WEEKLY COMPETITIVE REPORT'!X15</f>
        <v>14884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ALICE IN WONDERLAND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8</v>
      </c>
      <c r="H16" s="15">
        <f>'WEEKLY COMPETITIVE REPORT'!H16/X4</f>
        <v>24081.996434937613</v>
      </c>
      <c r="I16" s="15">
        <f>'WEEKLY COMPETITIVE REPORT'!I16/X4</f>
        <v>23022.075963252435</v>
      </c>
      <c r="J16" s="23">
        <f>'WEEKLY COMPETITIVE REPORT'!J16</f>
        <v>3306</v>
      </c>
      <c r="K16" s="23">
        <f>'WEEKLY COMPETITIVE REPORT'!K16</f>
        <v>3101</v>
      </c>
      <c r="L16" s="65">
        <f>'WEEKLY COMPETITIVE REPORT'!L16</f>
        <v>4.603930911256697</v>
      </c>
      <c r="M16" s="15">
        <f t="shared" si="0"/>
        <v>3010.2495543672017</v>
      </c>
      <c r="N16" s="38">
        <f>'WEEKLY COMPETITIVE REPORT'!N16</f>
        <v>8</v>
      </c>
      <c r="O16" s="15">
        <f>'WEEKLY COMPETITIVE REPORT'!O16/X4</f>
        <v>30824.077882901416</v>
      </c>
      <c r="P16" s="15">
        <f>'WEEKLY COMPETITIVE REPORT'!P16/X4</f>
        <v>30544.357603181135</v>
      </c>
      <c r="Q16" s="23">
        <f>'WEEKLY COMPETITIVE REPORT'!Q16</f>
        <v>4465</v>
      </c>
      <c r="R16" s="23">
        <f>'WEEKLY COMPETITIVE REPORT'!R16</f>
        <v>4467</v>
      </c>
      <c r="S16" s="65">
        <f>'WEEKLY COMPETITIVE REPORT'!S16</f>
        <v>0.9157838031962626</v>
      </c>
      <c r="T16" s="15">
        <f>'WEEKLY COMPETITIVE REPORT'!T16/X4</f>
        <v>30544.357603181135</v>
      </c>
      <c r="U16" s="15">
        <f t="shared" si="1"/>
        <v>3853.009735362677</v>
      </c>
      <c r="V16" s="26">
        <f t="shared" si="2"/>
        <v>61368.435486082555</v>
      </c>
      <c r="W16" s="23">
        <f>'WEEKLY COMPETITIVE REPORT'!W16</f>
        <v>4467</v>
      </c>
      <c r="X16" s="57">
        <f>'WEEKLY COMPETITIVE REPORT'!X16</f>
        <v>8932</v>
      </c>
    </row>
    <row r="17" spans="1:24" ht="12.75">
      <c r="A17" s="51">
        <v>4</v>
      </c>
      <c r="B17" s="4">
        <f>'WEEKLY COMPETITIVE REPORT'!B17</f>
        <v>6</v>
      </c>
      <c r="C17" s="4" t="str">
        <f>'WEEKLY COMPETITIVE REPORT'!C17</f>
        <v>ALVIN AND THE CHIPMUNKS 2</v>
      </c>
      <c r="D17" s="4" t="str">
        <f>'WEEKLY COMPETITIVE REPORT'!D17</f>
        <v>FOX</v>
      </c>
      <c r="E17" s="4" t="str">
        <f>'WEEKLY COMPETITIVE REPORT'!E17</f>
        <v>CF</v>
      </c>
      <c r="F17" s="38">
        <f>'WEEKLY COMPETITIVE REPORT'!F17</f>
        <v>7</v>
      </c>
      <c r="G17" s="38">
        <f>'WEEKLY COMPETITIVE REPORT'!G17</f>
        <v>13</v>
      </c>
      <c r="H17" s="15">
        <f>'WEEKLY COMPETITIVE REPORT'!H17/X4</f>
        <v>11933.36075689017</v>
      </c>
      <c r="I17" s="15">
        <f>'WEEKLY COMPETITIVE REPORT'!I17/X4</f>
        <v>16865.487453722748</v>
      </c>
      <c r="J17" s="23">
        <f>'WEEKLY COMPETITIVE REPORT'!J17</f>
        <v>2167</v>
      </c>
      <c r="K17" s="23">
        <f>'WEEKLY COMPETITIVE REPORT'!K17</f>
        <v>3111</v>
      </c>
      <c r="L17" s="65">
        <f>'WEEKLY COMPETITIVE REPORT'!L17</f>
        <v>-29.243902439024396</v>
      </c>
      <c r="M17" s="15">
        <f t="shared" si="0"/>
        <v>917.95082745309</v>
      </c>
      <c r="N17" s="38">
        <f>'WEEKLY COMPETITIVE REPORT'!N17</f>
        <v>13</v>
      </c>
      <c r="O17" s="15">
        <f>'WEEKLY COMPETITIVE REPORT'!O17/X4</f>
        <v>16798.29973947621</v>
      </c>
      <c r="P17" s="15">
        <f>'WEEKLY COMPETITIVE REPORT'!P17/X4</f>
        <v>19174.550939256824</v>
      </c>
      <c r="Q17" s="23">
        <f>'WEEKLY COMPETITIVE REPORT'!Q17</f>
        <v>3401</v>
      </c>
      <c r="R17" s="23">
        <f>'WEEKLY COMPETITIVE REPORT'!R17</f>
        <v>3563</v>
      </c>
      <c r="S17" s="65">
        <f>'WEEKLY COMPETITIVE REPORT'!S17</f>
        <v>-12.392734553775739</v>
      </c>
      <c r="T17" s="15">
        <f>'WEEKLY COMPETITIVE REPORT'!T17/X4</f>
        <v>542525.7095845331</v>
      </c>
      <c r="U17" s="15">
        <f t="shared" si="1"/>
        <v>1292.1769030366315</v>
      </c>
      <c r="V17" s="26">
        <f t="shared" si="2"/>
        <v>559324.0093240093</v>
      </c>
      <c r="W17" s="23">
        <f>'WEEKLY COMPETITIVE REPORT'!W17</f>
        <v>95174</v>
      </c>
      <c r="X17" s="57">
        <f>'WEEKLY COMPETITIVE REPORT'!X17</f>
        <v>98575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PERCY JACKSON AND THE OLYMPIANS</v>
      </c>
      <c r="D18" s="4" t="str">
        <f>'WEEKLY COMPETITIVE REPORT'!D18</f>
        <v>FOX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8</v>
      </c>
      <c r="H18" s="15">
        <f>'WEEKLY COMPETITIVE REPORT'!H18/X4</f>
        <v>12459.893048128342</v>
      </c>
      <c r="I18" s="15">
        <f>'WEEKLY COMPETITIVE REPORT'!I18/X4</f>
        <v>0</v>
      </c>
      <c r="J18" s="23">
        <f>'WEEKLY COMPETITIVE REPORT'!J18</f>
        <v>1967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1557.4866310160428</v>
      </c>
      <c r="N18" s="38">
        <f>'WEEKLY COMPETITIVE REPORT'!N18</f>
        <v>8</v>
      </c>
      <c r="O18" s="15">
        <f>'WEEKLY COMPETITIVE REPORT'!O18/X4</f>
        <v>15416.152474976005</v>
      </c>
      <c r="P18" s="15">
        <f>'WEEKLY COMPETITIVE REPORT'!P18/X4</f>
        <v>0</v>
      </c>
      <c r="Q18" s="23">
        <f>'WEEKLY COMPETITIVE REPORT'!Q18</f>
        <v>2539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0</v>
      </c>
      <c r="U18" s="15">
        <f t="shared" si="1"/>
        <v>1927.0190593720006</v>
      </c>
      <c r="V18" s="26">
        <f t="shared" si="2"/>
        <v>15416.152474976005</v>
      </c>
      <c r="W18" s="23">
        <f>'WEEKLY COMPETITIVE REPORT'!W18</f>
        <v>0</v>
      </c>
      <c r="X18" s="57">
        <f>'WEEKLY COMPETITIVE REPORT'!X18</f>
        <v>2539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VALENTINE'S DAY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4</v>
      </c>
      <c r="G19" s="38">
        <f>'WEEKLY COMPETITIVE REPORT'!G19</f>
        <v>9</v>
      </c>
      <c r="H19" s="15">
        <f>'WEEKLY COMPETITIVE REPORT'!H19/X4</f>
        <v>10892.636774989716</v>
      </c>
      <c r="I19" s="15">
        <f>'WEEKLY COMPETITIVE REPORT'!I19/X4</f>
        <v>17442.753325106267</v>
      </c>
      <c r="J19" s="23">
        <f>'WEEKLY COMPETITIVE REPORT'!J19</f>
        <v>1643</v>
      </c>
      <c r="K19" s="23">
        <f>'WEEKLY COMPETITIVE REPORT'!K19</f>
        <v>2602</v>
      </c>
      <c r="L19" s="65">
        <f>'WEEKLY COMPETITIVE REPORT'!L19</f>
        <v>-37.55207923905354</v>
      </c>
      <c r="M19" s="15">
        <f t="shared" si="0"/>
        <v>1210.2929749988573</v>
      </c>
      <c r="N19" s="38">
        <f>'WEEKLY COMPETITIVE REPORT'!N19</f>
        <v>9</v>
      </c>
      <c r="O19" s="15">
        <f>'WEEKLY COMPETITIVE REPORT'!O19/X4</f>
        <v>13986.013986013986</v>
      </c>
      <c r="P19" s="15">
        <f>'WEEKLY COMPETITIVE REPORT'!P19/X4</f>
        <v>22886.329356917595</v>
      </c>
      <c r="Q19" s="23">
        <f>'WEEKLY COMPETITIVE REPORT'!Q19</f>
        <v>2196</v>
      </c>
      <c r="R19" s="23">
        <f>'WEEKLY COMPETITIVE REPORT'!R19</f>
        <v>3573</v>
      </c>
      <c r="S19" s="65">
        <f>'WEEKLY COMPETITIVE REPORT'!S19</f>
        <v>-38.88922173626506</v>
      </c>
      <c r="T19" s="15">
        <f>'WEEKLY COMPETITIVE REPORT'!T19/X4</f>
        <v>214784.03948992185</v>
      </c>
      <c r="U19" s="15">
        <f t="shared" si="1"/>
        <v>1554.001554001554</v>
      </c>
      <c r="V19" s="26">
        <f t="shared" si="2"/>
        <v>228770.05347593583</v>
      </c>
      <c r="W19" s="23">
        <f>'WEEKLY COMPETITIVE REPORT'!W19</f>
        <v>34696</v>
      </c>
      <c r="X19" s="57">
        <f>'WEEKLY COMPETITIVE REPORT'!X19</f>
        <v>36892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THE WOLFMAN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4</v>
      </c>
      <c r="G20" s="38">
        <f>'WEEKLY COMPETITIVE REPORT'!G20</f>
        <v>7</v>
      </c>
      <c r="H20" s="15">
        <f>'WEEKLY COMPETITIVE REPORT'!H20/X4</f>
        <v>8421.774304127246</v>
      </c>
      <c r="I20" s="15">
        <f>'WEEKLY COMPETITIVE REPORT'!I20/X4</f>
        <v>12969.971205265323</v>
      </c>
      <c r="J20" s="23">
        <f>'WEEKLY COMPETITIVE REPORT'!J20</f>
        <v>1380</v>
      </c>
      <c r="K20" s="23">
        <f>'WEEKLY COMPETITIVE REPORT'!K20</f>
        <v>1993</v>
      </c>
      <c r="L20" s="65">
        <f>'WEEKLY COMPETITIVE REPORT'!L20</f>
        <v>-35.06713183211755</v>
      </c>
      <c r="M20" s="15">
        <f t="shared" si="0"/>
        <v>1203.1106148753208</v>
      </c>
      <c r="N20" s="38">
        <f>'WEEKLY COMPETITIVE REPORT'!N20</f>
        <v>7</v>
      </c>
      <c r="O20" s="15">
        <f>'WEEKLY COMPETITIVE REPORT'!O20/X4</f>
        <v>10798.025503907858</v>
      </c>
      <c r="P20" s="15">
        <f>'WEEKLY COMPETITIVE REPORT'!P20/X4</f>
        <v>16603.592485945428</v>
      </c>
      <c r="Q20" s="23">
        <f>'WEEKLY COMPETITIVE REPORT'!Q20</f>
        <v>1839</v>
      </c>
      <c r="R20" s="23">
        <f>'WEEKLY COMPETITIVE REPORT'!R20</f>
        <v>2678</v>
      </c>
      <c r="S20" s="65">
        <f>'WEEKLY COMPETITIVE REPORT'!S20</f>
        <v>-34.965727970930715</v>
      </c>
      <c r="T20" s="15">
        <f>'WEEKLY COMPETITIVE REPORT'!T20/X4</f>
        <v>106508.98121486357</v>
      </c>
      <c r="U20" s="15">
        <f t="shared" si="1"/>
        <v>1542.575071986837</v>
      </c>
      <c r="V20" s="26">
        <f t="shared" si="2"/>
        <v>117307.00671877143</v>
      </c>
      <c r="W20" s="23">
        <f>'WEEKLY COMPETITIVE REPORT'!W20</f>
        <v>17710</v>
      </c>
      <c r="X20" s="57">
        <f>'WEEKLY COMPETITIVE REPORT'!X20</f>
        <v>19549</v>
      </c>
    </row>
    <row r="21" spans="1:24" ht="12.75">
      <c r="A21" s="51">
        <v>8</v>
      </c>
      <c r="B21" s="4">
        <f>'WEEKLY COMPETITIVE REPORT'!B21</f>
        <v>3</v>
      </c>
      <c r="C21" s="4" t="str">
        <f>'WEEKLY COMPETITIVE REPORT'!C21</f>
        <v>AVATAR</v>
      </c>
      <c r="D21" s="4" t="str">
        <f>'WEEKLY COMPETITIVE REPORT'!D21</f>
        <v>FOX</v>
      </c>
      <c r="E21" s="4" t="str">
        <f>'WEEKLY COMPETITIVE REPORT'!E21</f>
        <v>CF</v>
      </c>
      <c r="F21" s="38">
        <f>'WEEKLY COMPETITIVE REPORT'!F21</f>
        <v>13</v>
      </c>
      <c r="G21" s="38">
        <f>'WEEKLY COMPETITIVE REPORT'!G21</f>
        <v>18</v>
      </c>
      <c r="H21" s="15">
        <f>'WEEKLY COMPETITIVE REPORT'!H21/X4</f>
        <v>7843.137254901962</v>
      </c>
      <c r="I21" s="15">
        <f>'WEEKLY COMPETITIVE REPORT'!I21/X4</f>
        <v>18702.865761689292</v>
      </c>
      <c r="J21" s="23">
        <f>'WEEKLY COMPETITIVE REPORT'!J21</f>
        <v>1010</v>
      </c>
      <c r="K21" s="23">
        <f>'WEEKLY COMPETITIVE REPORT'!K21</f>
        <v>2320</v>
      </c>
      <c r="L21" s="65">
        <f>'WEEKLY COMPETITIVE REPORT'!L21</f>
        <v>-58.064516129032256</v>
      </c>
      <c r="M21" s="15">
        <f aca="true" t="shared" si="3" ref="M21:M33">H21/G21</f>
        <v>435.72984749455344</v>
      </c>
      <c r="N21" s="38">
        <f>'WEEKLY COMPETITIVE REPORT'!N21</f>
        <v>18</v>
      </c>
      <c r="O21" s="15">
        <f>'WEEKLY COMPETITIVE REPORT'!O21/X4</f>
        <v>9978.061154531744</v>
      </c>
      <c r="P21" s="15">
        <f>'WEEKLY COMPETITIVE REPORT'!P21/X4</f>
        <v>26281.3656931304</v>
      </c>
      <c r="Q21" s="23">
        <f>'WEEKLY COMPETITIVE REPORT'!Q21</f>
        <v>1356</v>
      </c>
      <c r="R21" s="23">
        <f>'WEEKLY COMPETITIVE REPORT'!R21</f>
        <v>3394</v>
      </c>
      <c r="S21" s="65">
        <f>'WEEKLY COMPETITIVE REPORT'!S21</f>
        <v>-62.033703761673706</v>
      </c>
      <c r="T21" s="15">
        <f>'WEEKLY COMPETITIVE REPORT'!T21/X4</f>
        <v>1804095.7082133554</v>
      </c>
      <c r="U21" s="15">
        <f aca="true" t="shared" si="4" ref="U21:U33">O21/N21</f>
        <v>554.3367308073191</v>
      </c>
      <c r="V21" s="26">
        <f aca="true" t="shared" si="5" ref="V21:V33">O21+T21</f>
        <v>1814073.7693678872</v>
      </c>
      <c r="W21" s="23">
        <f>'WEEKLY COMPETITIVE REPORT'!W21</f>
        <v>248449</v>
      </c>
      <c r="X21" s="57">
        <f>'WEEKLY COMPETITIVE REPORT'!X21</f>
        <v>249805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LAW ABIDING CITIZEN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2</v>
      </c>
      <c r="G22" s="38">
        <f>'WEEKLY COMPETITIVE REPORT'!G22</f>
        <v>5</v>
      </c>
      <c r="H22" s="15">
        <f>'WEEKLY COMPETITIVE REPORT'!H22/X4</f>
        <v>7025.915261209379</v>
      </c>
      <c r="I22" s="15">
        <f>'WEEKLY COMPETITIVE REPORT'!I22/X4</f>
        <v>14844.371314959551</v>
      </c>
      <c r="J22" s="23">
        <f>'WEEKLY COMPETITIVE REPORT'!J22</f>
        <v>1069</v>
      </c>
      <c r="K22" s="23">
        <f>'WEEKLY COMPETITIVE REPORT'!K22</f>
        <v>2257</v>
      </c>
      <c r="L22" s="65">
        <f>'WEEKLY COMPETITIVE REPORT'!L22</f>
        <v>-52.66949935340846</v>
      </c>
      <c r="M22" s="15">
        <f t="shared" si="3"/>
        <v>1405.1830522418759</v>
      </c>
      <c r="N22" s="38">
        <f>'WEEKLY COMPETITIVE REPORT'!N22</f>
        <v>5</v>
      </c>
      <c r="O22" s="15">
        <f>'WEEKLY COMPETITIVE REPORT'!O22/X4</f>
        <v>9188.262717674483</v>
      </c>
      <c r="P22" s="15">
        <f>'WEEKLY COMPETITIVE REPORT'!P22/X4</f>
        <v>19743.589743589746</v>
      </c>
      <c r="Q22" s="23">
        <f>'WEEKLY COMPETITIVE REPORT'!Q22</f>
        <v>1455</v>
      </c>
      <c r="R22" s="23">
        <f>'WEEKLY COMPETITIVE REPORT'!R22</f>
        <v>3160</v>
      </c>
      <c r="S22" s="65">
        <f>'WEEKLY COMPETITIVE REPORT'!S22</f>
        <v>-53.46204597541496</v>
      </c>
      <c r="T22" s="15">
        <f>'WEEKLY COMPETITIVE REPORT'!T22/X4</f>
        <v>21260.112436583026</v>
      </c>
      <c r="U22" s="15">
        <f t="shared" si="4"/>
        <v>1837.6525435348965</v>
      </c>
      <c r="V22" s="26">
        <f t="shared" si="5"/>
        <v>30448.37515425751</v>
      </c>
      <c r="W22" s="23">
        <f>'WEEKLY COMPETITIVE REPORT'!W22</f>
        <v>3401</v>
      </c>
      <c r="X22" s="57">
        <f>'WEEKLY COMPETITIVE REPORT'!X22</f>
        <v>4856</v>
      </c>
    </row>
    <row r="23" spans="1:24" ht="12.75">
      <c r="A23" s="51">
        <v>10</v>
      </c>
      <c r="B23" s="4">
        <f>'WEEKLY COMPETITIVE REPORT'!B23</f>
        <v>16</v>
      </c>
      <c r="C23" s="4" t="str">
        <f>'WEEKLY COMPETITIVE REPORT'!C23</f>
        <v>A HURT LOCKER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4</v>
      </c>
      <c r="G23" s="38">
        <f>'WEEKLY COMPETITIVE REPORT'!G23</f>
        <v>2</v>
      </c>
      <c r="H23" s="15">
        <f>'WEEKLY COMPETITIVE REPORT'!H23/X4</f>
        <v>5329.768270944742</v>
      </c>
      <c r="I23" s="15">
        <f>'WEEKLY COMPETITIVE REPORT'!I23/X4</f>
        <v>1500.0685588920885</v>
      </c>
      <c r="J23" s="23">
        <f>'WEEKLY COMPETITIVE REPORT'!J23</f>
        <v>727</v>
      </c>
      <c r="K23" s="23">
        <f>'WEEKLY COMPETITIVE REPORT'!K23</f>
        <v>212</v>
      </c>
      <c r="L23" s="65">
        <f>'WEEKLY COMPETITIVE REPORT'!L23</f>
        <v>255.3016453382084</v>
      </c>
      <c r="M23" s="15">
        <f t="shared" si="3"/>
        <v>2664.884135472371</v>
      </c>
      <c r="N23" s="38">
        <f>'WEEKLY COMPETITIVE REPORT'!N23</f>
        <v>2</v>
      </c>
      <c r="O23" s="15">
        <f>'WEEKLY COMPETITIVE REPORT'!O23/X4</f>
        <v>7981.6262169203355</v>
      </c>
      <c r="P23" s="15">
        <f>'WEEKLY COMPETITIVE REPORT'!P23/X4</f>
        <v>2904.1546688605513</v>
      </c>
      <c r="Q23" s="23">
        <f>'WEEKLY COMPETITIVE REPORT'!Q23</f>
        <v>1146</v>
      </c>
      <c r="R23" s="23">
        <f>'WEEKLY COMPETITIVE REPORT'!R23</f>
        <v>452</v>
      </c>
      <c r="S23" s="65">
        <f>'WEEKLY COMPETITIVE REPORT'!S23</f>
        <v>174.83474976392824</v>
      </c>
      <c r="T23" s="15">
        <f>'WEEKLY COMPETITIVE REPORT'!T23/X4</f>
        <v>15846.702317290554</v>
      </c>
      <c r="U23" s="15">
        <f t="shared" si="4"/>
        <v>3990.8131084601678</v>
      </c>
      <c r="V23" s="26">
        <f t="shared" si="5"/>
        <v>23828.32853421089</v>
      </c>
      <c r="W23" s="23">
        <f>'WEEKLY COMPETITIVE REPORT'!W23</f>
        <v>2420</v>
      </c>
      <c r="X23" s="57">
        <f>'WEEKLY COMPETITIVE REPORT'!X23</f>
        <v>3566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CLOUDY WITH A CHANCE OF MEATBALLS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5</v>
      </c>
      <c r="G24" s="38">
        <f>'WEEKLY COMPETITIVE REPORT'!G24</f>
        <v>13</v>
      </c>
      <c r="H24" s="15">
        <f>'WEEKLY COMPETITIVE REPORT'!H24/X4</f>
        <v>5784.9993144110795</v>
      </c>
      <c r="I24" s="15">
        <f>'WEEKLY COMPETITIVE REPORT'!I24/X4</f>
        <v>6665.295488824901</v>
      </c>
      <c r="J24" s="23">
        <f>'WEEKLY COMPETITIVE REPORT'!J24</f>
        <v>920</v>
      </c>
      <c r="K24" s="23">
        <f>'WEEKLY COMPETITIVE REPORT'!K24</f>
        <v>1064</v>
      </c>
      <c r="L24" s="65">
        <f>'WEEKLY COMPETITIVE REPORT'!L24</f>
        <v>-13.20715902077761</v>
      </c>
      <c r="M24" s="15">
        <f t="shared" si="3"/>
        <v>444.9999472623907</v>
      </c>
      <c r="N24" s="38">
        <f>'WEEKLY COMPETITIVE REPORT'!N24</f>
        <v>13</v>
      </c>
      <c r="O24" s="15">
        <f>'WEEKLY COMPETITIVE REPORT'!O24/X4</f>
        <v>6659.810777457837</v>
      </c>
      <c r="P24" s="15">
        <f>'WEEKLY COMPETITIVE REPORT'!P24/X4</f>
        <v>7714.24653777595</v>
      </c>
      <c r="Q24" s="23">
        <f>'WEEKLY COMPETITIVE REPORT'!Q24</f>
        <v>1087</v>
      </c>
      <c r="R24" s="23">
        <f>'WEEKLY COMPETITIVE REPORT'!R24</f>
        <v>1255</v>
      </c>
      <c r="S24" s="65">
        <f>'WEEKLY COMPETITIVE REPORT'!S24</f>
        <v>-13.668681123355853</v>
      </c>
      <c r="T24" s="15">
        <f>'WEEKLY COMPETITIVE REPORT'!T24/X4</f>
        <v>56465.10352392706</v>
      </c>
      <c r="U24" s="15">
        <f t="shared" si="4"/>
        <v>512.2931367275258</v>
      </c>
      <c r="V24" s="26">
        <f t="shared" si="5"/>
        <v>63124.914301384895</v>
      </c>
      <c r="W24" s="23">
        <f>'WEEKLY COMPETITIVE REPORT'!W24</f>
        <v>9460</v>
      </c>
      <c r="X24" s="57">
        <f>'WEEKLY COMPETITIVE REPORT'!X24</f>
        <v>10547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NINE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2</v>
      </c>
      <c r="G25" s="38">
        <f>'WEEKLY COMPETITIVE REPORT'!G25</f>
        <v>4</v>
      </c>
      <c r="H25" s="15">
        <f>'WEEKLY COMPETITIVE REPORT'!H25/X4</f>
        <v>3677.4989716166187</v>
      </c>
      <c r="I25" s="15">
        <f>'WEEKLY COMPETITIVE REPORT'!I25/X4</f>
        <v>5679.418620595092</v>
      </c>
      <c r="J25" s="23">
        <f>'WEEKLY COMPETITIVE REPORT'!J25</f>
        <v>548</v>
      </c>
      <c r="K25" s="23">
        <f>'WEEKLY COMPETITIVE REPORT'!K25</f>
        <v>871</v>
      </c>
      <c r="L25" s="65">
        <f>'WEEKLY COMPETITIVE REPORT'!L25</f>
        <v>-35.24867213906326</v>
      </c>
      <c r="M25" s="15">
        <f t="shared" si="3"/>
        <v>919.3747429041547</v>
      </c>
      <c r="N25" s="38">
        <f>'WEEKLY COMPETITIVE REPORT'!N25</f>
        <v>4</v>
      </c>
      <c r="O25" s="15">
        <f>'WEEKLY COMPETITIVE REPORT'!O25/X4</f>
        <v>5665.706842177431</v>
      </c>
      <c r="P25" s="15">
        <f>'WEEKLY COMPETITIVE REPORT'!P25/X4</f>
        <v>8678.184560537502</v>
      </c>
      <c r="Q25" s="23">
        <f>'WEEKLY COMPETITIVE REPORT'!Q25</f>
        <v>933</v>
      </c>
      <c r="R25" s="23">
        <f>'WEEKLY COMPETITIVE REPORT'!R25</f>
        <v>1404</v>
      </c>
      <c r="S25" s="65">
        <f>'WEEKLY COMPETITIVE REPORT'!S25</f>
        <v>-34.71322483804708</v>
      </c>
      <c r="T25" s="15">
        <f>'WEEKLY COMPETITIVE REPORT'!T25/X4</f>
        <v>10541.6152474976</v>
      </c>
      <c r="U25" s="15">
        <f t="shared" si="4"/>
        <v>1416.4267105443578</v>
      </c>
      <c r="V25" s="26">
        <f t="shared" si="5"/>
        <v>16207.322089675032</v>
      </c>
      <c r="W25" s="23">
        <f>'WEEKLY COMPETITIVE REPORT'!W25</f>
        <v>1748</v>
      </c>
      <c r="X25" s="57">
        <f>'WEEKLY COMPETITIVE REPORT'!X25</f>
        <v>2681</v>
      </c>
    </row>
    <row r="26" spans="1:24" ht="12.75" customHeight="1">
      <c r="A26" s="51">
        <v>13</v>
      </c>
      <c r="B26" s="4">
        <f>'WEEKLY COMPETITIVE REPORT'!B26</f>
        <v>8</v>
      </c>
      <c r="C26" s="4" t="str">
        <f>'WEEKLY COMPETITIVE REPORT'!C26</f>
        <v>INVICTUS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3</v>
      </c>
      <c r="G26" s="38">
        <f>'WEEKLY COMPETITIVE REPORT'!G26</f>
        <v>5</v>
      </c>
      <c r="H26" s="15">
        <f>'WEEKLY COMPETITIVE REPORT'!H26/X4</f>
        <v>3085.1501439736735</v>
      </c>
      <c r="I26" s="15">
        <f>'WEEKLY COMPETITIVE REPORT'!I26/X4</f>
        <v>6585.767174002469</v>
      </c>
      <c r="J26" s="23">
        <f>'WEEKLY COMPETITIVE REPORT'!J26</f>
        <v>429</v>
      </c>
      <c r="K26" s="23">
        <f>'WEEKLY COMPETITIVE REPORT'!K26</f>
        <v>927</v>
      </c>
      <c r="L26" s="65">
        <f>'WEEKLY COMPETITIVE REPORT'!L26</f>
        <v>-53.15427857589007</v>
      </c>
      <c r="M26" s="15">
        <f t="shared" si="3"/>
        <v>617.0300287947347</v>
      </c>
      <c r="N26" s="38">
        <f>'WEEKLY COMPETITIVE REPORT'!N26</f>
        <v>5</v>
      </c>
      <c r="O26" s="15">
        <f>'WEEKLY COMPETITIVE REPORT'!O26/X4</f>
        <v>4714.109419991773</v>
      </c>
      <c r="P26" s="15">
        <f>'WEEKLY COMPETITIVE REPORT'!P26/X4</f>
        <v>11532.976827094475</v>
      </c>
      <c r="Q26" s="23">
        <f>'WEEKLY COMPETITIVE REPORT'!Q26</f>
        <v>706</v>
      </c>
      <c r="R26" s="23">
        <f>'WEEKLY COMPETITIVE REPORT'!R26</f>
        <v>1734</v>
      </c>
      <c r="S26" s="65">
        <f>'WEEKLY COMPETITIVE REPORT'!S26</f>
        <v>-59.12495541552729</v>
      </c>
      <c r="T26" s="15">
        <f>'WEEKLY COMPETITIVE REPORT'!T26/X4</f>
        <v>31542.575071986837</v>
      </c>
      <c r="U26" s="15">
        <f t="shared" si="4"/>
        <v>942.8218839983547</v>
      </c>
      <c r="V26" s="26">
        <f t="shared" si="5"/>
        <v>36256.68449197861</v>
      </c>
      <c r="W26" s="23">
        <f>'WEEKLY COMPETITIVE REPORT'!W26</f>
        <v>5061</v>
      </c>
      <c r="X26" s="57">
        <f>'WEEKLY COMPETITIVE REPORT'!X26</f>
        <v>5767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EVERYBODY'S FINE</v>
      </c>
      <c r="D27" s="4" t="str">
        <f>'WEEKLY COMPETITIVE REPORT'!D27</f>
        <v>WDI</v>
      </c>
      <c r="E27" s="4" t="str">
        <f>'WEEKLY COMPETITIVE REPORT'!E27</f>
        <v>CENEX</v>
      </c>
      <c r="F27" s="38">
        <f>'WEEKLY COMPETITIVE REPORT'!F27</f>
        <v>1</v>
      </c>
      <c r="G27" s="38">
        <f>'WEEKLY COMPETITIVE REPORT'!G27</f>
        <v>2</v>
      </c>
      <c r="H27" s="15">
        <f>'WEEKLY COMPETITIVE REPORT'!H27/X4</f>
        <v>2137.666255313314</v>
      </c>
      <c r="I27" s="15">
        <f>'WEEKLY COMPETITIVE REPORT'!I27/X17</f>
        <v>0</v>
      </c>
      <c r="J27" s="23">
        <f>'WEEKLY COMPETITIVE REPORT'!J27</f>
        <v>317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1068.833127656657</v>
      </c>
      <c r="N27" s="38">
        <f>'WEEKLY COMPETITIVE REPORT'!N27</f>
        <v>2</v>
      </c>
      <c r="O27" s="15">
        <f>'WEEKLY COMPETITIVE REPORT'!O27/X4</f>
        <v>3678.870149458385</v>
      </c>
      <c r="P27" s="15">
        <f>'WEEKLY COMPETITIVE REPORT'!P27/X17</f>
        <v>0</v>
      </c>
      <c r="Q27" s="23">
        <f>'WEEKLY COMPETITIVE REPORT'!Q27</f>
        <v>577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>
        <f t="shared" si="4"/>
        <v>1839.4350747291926</v>
      </c>
      <c r="V27" s="26">
        <f t="shared" si="5"/>
        <v>3678.870149458385</v>
      </c>
      <c r="W27" s="23">
        <f>'WEEKLY COMPETITIVE REPORT'!W27</f>
        <v>0</v>
      </c>
      <c r="X27" s="57">
        <f>'WEEKLY COMPETITIVE REPORT'!X27</f>
        <v>577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NEKA OSTANE MEDJU NAMA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1</v>
      </c>
      <c r="G28" s="38">
        <f>'WEEKLY COMPETITIVE REPORT'!G28</f>
        <v>2</v>
      </c>
      <c r="H28" s="15">
        <f>'WEEKLY COMPETITIVE REPORT'!H28/X4</f>
        <v>1999.1772932949405</v>
      </c>
      <c r="I28" s="15">
        <f>'WEEKLY COMPETITIVE REPORT'!I28/X17</f>
        <v>0</v>
      </c>
      <c r="J28" s="23">
        <f>'WEEKLY COMPETITIVE REPORT'!J28</f>
        <v>300</v>
      </c>
      <c r="K28" s="23">
        <f>'WEEKLY COMPETITIVE REPORT'!K28</f>
        <v>0</v>
      </c>
      <c r="L28" s="65">
        <f>'WEEKLY COMPETITIVE REPORT'!L28</f>
        <v>0</v>
      </c>
      <c r="M28" s="15">
        <f t="shared" si="3"/>
        <v>999.5886466474702</v>
      </c>
      <c r="N28" s="38">
        <f>'WEEKLY COMPETITIVE REPORT'!N28</f>
        <v>2</v>
      </c>
      <c r="O28" s="15">
        <f>'WEEKLY COMPETITIVE REPORT'!O28/X4</f>
        <v>3219.525572466749</v>
      </c>
      <c r="P28" s="15">
        <f>'WEEKLY COMPETITIVE REPORT'!P28/X17</f>
        <v>0</v>
      </c>
      <c r="Q28" s="23">
        <f>'WEEKLY COMPETITIVE REPORT'!Q28</f>
        <v>522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0.011706822216586355</v>
      </c>
      <c r="U28" s="15">
        <f t="shared" si="4"/>
        <v>1609.7627862333745</v>
      </c>
      <c r="V28" s="26">
        <f t="shared" si="5"/>
        <v>3219.5372792889657</v>
      </c>
      <c r="W28" s="23">
        <f>'WEEKLY COMPETITIVE REPORT'!W28</f>
        <v>292</v>
      </c>
      <c r="X28" s="57">
        <f>'WEEKLY COMPETITIVE REPORT'!X28</f>
        <v>814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LEGION</v>
      </c>
      <c r="D29" s="4" t="str">
        <f>'WEEKLY COMPETITIVE REPORT'!D29</f>
        <v>SONY</v>
      </c>
      <c r="E29" s="4" t="str">
        <f>'WEEKLY COMPETITIVE REPORT'!E29</f>
        <v>CF</v>
      </c>
      <c r="F29" s="38">
        <f>'WEEKLY COMPETITIVE REPORT'!F29</f>
        <v>3</v>
      </c>
      <c r="G29" s="38">
        <f>'WEEKLY COMPETITIVE REPORT'!G29</f>
        <v>5</v>
      </c>
      <c r="H29" s="15">
        <f>'WEEKLY COMPETITIVE REPORT'!H29/X4</f>
        <v>1720.8281914164268</v>
      </c>
      <c r="I29" s="15">
        <f>'WEEKLY COMPETITIVE REPORT'!I29/X17</f>
        <v>0.043814354552371294</v>
      </c>
      <c r="J29" s="23">
        <f>'WEEKLY COMPETITIVE REPORT'!J29</f>
        <v>271</v>
      </c>
      <c r="K29" s="23">
        <f>'WEEKLY COMPETITIVE REPORT'!K29</f>
        <v>923</v>
      </c>
      <c r="L29" s="65">
        <f>'WEEKLY COMPETITIVE REPORT'!L29</f>
        <v>-70.9423477656865</v>
      </c>
      <c r="M29" s="15">
        <f t="shared" si="3"/>
        <v>344.1656382832854</v>
      </c>
      <c r="N29" s="38">
        <f>'WEEKLY COMPETITIVE REPORT'!N29</f>
        <v>5</v>
      </c>
      <c r="O29" s="15">
        <f>'WEEKLY COMPETITIVE REPORT'!O29/X4</f>
        <v>2281.6399286987526</v>
      </c>
      <c r="P29" s="15">
        <f>'WEEKLY COMPETITIVE REPORT'!P29/X17</f>
        <v>0.05541973116916054</v>
      </c>
      <c r="Q29" s="23">
        <f>'WEEKLY COMPETITIVE REPORT'!Q29</f>
        <v>357</v>
      </c>
      <c r="R29" s="23">
        <f>'WEEKLY COMPETITIVE REPORT'!R29</f>
        <v>1241</v>
      </c>
      <c r="S29" s="65">
        <f>'WEEKLY COMPETITIVE REPORT'!S29</f>
        <v>-69.5405454878272</v>
      </c>
      <c r="T29" s="15">
        <f>'WEEKLY COMPETITIVE REPORT'!T29/X4</f>
        <v>24327.43726861374</v>
      </c>
      <c r="U29" s="15">
        <f t="shared" si="4"/>
        <v>456.3279857397505</v>
      </c>
      <c r="V29" s="26">
        <f t="shared" si="5"/>
        <v>26609.077197312494</v>
      </c>
      <c r="W29" s="23">
        <f>'WEEKLY COMPETITIVE REPORT'!W29</f>
        <v>4031</v>
      </c>
      <c r="X29" s="57">
        <f>'WEEKLY COMPETITIVE REPORT'!X29</f>
        <v>4388</v>
      </c>
    </row>
    <row r="30" spans="1:24" ht="12.75">
      <c r="A30" s="52">
        <v>17</v>
      </c>
      <c r="B30" s="4">
        <f>'WEEKLY COMPETITIVE REPORT'!B30</f>
        <v>12</v>
      </c>
      <c r="C30" s="4" t="str">
        <f>'WEEKLY COMPETITIVE REPORT'!C30</f>
        <v>PRINCESS AND THE FROG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8</v>
      </c>
      <c r="G30" s="38">
        <f>'WEEKLY COMPETITIVE REPORT'!G30</f>
        <v>9</v>
      </c>
      <c r="H30" s="15">
        <f>'WEEKLY COMPETITIVE REPORT'!H30/X4</f>
        <v>1986.836692719046</v>
      </c>
      <c r="I30" s="15">
        <f>'WEEKLY COMPETITIVE REPORT'!I30/X17</f>
        <v>0.02397159523205681</v>
      </c>
      <c r="J30" s="23">
        <f>'WEEKLY COMPETITIVE REPORT'!J30</f>
        <v>352</v>
      </c>
      <c r="K30" s="23">
        <f>'WEEKLY COMPETITIVE REPORT'!K30</f>
        <v>702</v>
      </c>
      <c r="L30" s="65">
        <f>'WEEKLY COMPETITIVE REPORT'!L30</f>
        <v>-38.67964451967838</v>
      </c>
      <c r="M30" s="15">
        <f t="shared" si="3"/>
        <v>220.75963252433843</v>
      </c>
      <c r="N30" s="38">
        <f>'WEEKLY COMPETITIVE REPORT'!N30</f>
        <v>9</v>
      </c>
      <c r="O30" s="15">
        <f>'WEEKLY COMPETITIVE REPORT'!O30/X4</f>
        <v>2269.299328122858</v>
      </c>
      <c r="P30" s="15">
        <f>'WEEKLY COMPETITIVE REPORT'!P30/X17</f>
        <v>0.026335277707329446</v>
      </c>
      <c r="Q30" s="23">
        <f>'WEEKLY COMPETITIVE REPORT'!Q30</f>
        <v>399</v>
      </c>
      <c r="R30" s="23">
        <f>'WEEKLY COMPETITIVE REPORT'!R30</f>
        <v>755</v>
      </c>
      <c r="S30" s="65">
        <f>'WEEKLY COMPETITIVE REPORT'!S30</f>
        <v>-36.24807395993837</v>
      </c>
      <c r="T30" s="15">
        <f>'WEEKLY COMPETITIVE REPORT'!T30/X4</f>
        <v>114629.09639380229</v>
      </c>
      <c r="U30" s="15">
        <f t="shared" si="4"/>
        <v>252.14436979142863</v>
      </c>
      <c r="V30" s="26">
        <f t="shared" si="5"/>
        <v>116898.39572192515</v>
      </c>
      <c r="W30" s="23">
        <f>'WEEKLY COMPETITIVE REPORT'!W30</f>
        <v>20766</v>
      </c>
      <c r="X30" s="57">
        <f>'WEEKLY COMPETITIVE REPORT'!X30</f>
        <v>21165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IT'S COMPLICATED</v>
      </c>
      <c r="D31" s="4" t="str">
        <f>'WEEKLY COMPETITIVE REPORT'!D31</f>
        <v>UNI</v>
      </c>
      <c r="E31" s="4" t="str">
        <f>'WEEKLY COMPETITIVE REPORT'!E31</f>
        <v>Karantanija</v>
      </c>
      <c r="F31" s="38">
        <f>'WEEKLY COMPETITIVE REPORT'!F31</f>
        <v>12</v>
      </c>
      <c r="G31" s="38">
        <f>'WEEKLY COMPETITIVE REPORT'!G31</f>
        <v>8</v>
      </c>
      <c r="H31" s="15">
        <f>'WEEKLY COMPETITIVE REPORT'!H31/X4</f>
        <v>1107.9116961469904</v>
      </c>
      <c r="I31" s="15">
        <f>'WEEKLY COMPETITIVE REPORT'!I31/X17</f>
        <v>0.01485163581029673</v>
      </c>
      <c r="J31" s="23">
        <f>'WEEKLY COMPETITIVE REPORT'!J31</f>
        <v>157</v>
      </c>
      <c r="K31" s="23">
        <f>'WEEKLY COMPETITIVE REPORT'!K31</f>
        <v>298</v>
      </c>
      <c r="L31" s="65">
        <f>'WEEKLY COMPETITIVE REPORT'!L31</f>
        <v>-44.80874316939891</v>
      </c>
      <c r="M31" s="15">
        <f t="shared" si="3"/>
        <v>138.4889620183738</v>
      </c>
      <c r="N31" s="38">
        <f>'WEEKLY COMPETITIVE REPORT'!N31</f>
        <v>8</v>
      </c>
      <c r="O31" s="15">
        <f>'WEEKLY COMPETITIVE REPORT'!O31/X4</f>
        <v>1724.9417249417252</v>
      </c>
      <c r="P31" s="15">
        <f>'WEEKLY COMPETITIVE REPORT'!P31/X17</f>
        <v>0.021709358356581283</v>
      </c>
      <c r="Q31" s="23">
        <f>'WEEKLY COMPETITIVE REPORT'!Q31</f>
        <v>256</v>
      </c>
      <c r="R31" s="23">
        <f>'WEEKLY COMPETITIVE REPORT'!R31</f>
        <v>471</v>
      </c>
      <c r="S31" s="65">
        <f>'WEEKLY COMPETITIVE REPORT'!S31</f>
        <v>-41.21495327102803</v>
      </c>
      <c r="T31" s="15">
        <f>'WEEKLY COMPETITIVE REPORT'!T31/X4</f>
        <v>302539.4213629508</v>
      </c>
      <c r="U31" s="15">
        <f t="shared" si="4"/>
        <v>215.61771561771565</v>
      </c>
      <c r="V31" s="26">
        <f t="shared" si="5"/>
        <v>304264.36308789253</v>
      </c>
      <c r="W31" s="23">
        <f>'WEEKLY COMPETITIVE REPORT'!W31</f>
        <v>50203</v>
      </c>
      <c r="X31" s="57">
        <f>'WEEKLY COMPETITIVE REPORT'!X31</f>
        <v>50459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LOVELY BONES</v>
      </c>
      <c r="D32" s="4" t="str">
        <f>'WEEKLY COMPETITIVE REPORT'!D32</f>
        <v>PAR</v>
      </c>
      <c r="E32" s="4" t="str">
        <f>'WEEKLY COMPETITIVE REPORT'!E32</f>
        <v>Karantanija</v>
      </c>
      <c r="F32" s="38">
        <f>'WEEKLY COMPETITIVE REPORT'!F32</f>
        <v>3</v>
      </c>
      <c r="G32" s="38">
        <f>'WEEKLY COMPETITIVE REPORT'!G32</f>
        <v>5</v>
      </c>
      <c r="H32" s="15">
        <f>'WEEKLY COMPETITIVE REPORT'!H32/X4</f>
        <v>926.9162210338682</v>
      </c>
      <c r="I32" s="15">
        <f>'WEEKLY COMPETITIVE REPORT'!I32/X17</f>
        <v>0.016758813086482374</v>
      </c>
      <c r="J32" s="23">
        <f>'WEEKLY COMPETITIVE REPORT'!J32</f>
        <v>143</v>
      </c>
      <c r="K32" s="23">
        <f>'WEEKLY COMPETITIVE REPORT'!K32</f>
        <v>330</v>
      </c>
      <c r="L32" s="65">
        <f>'WEEKLY COMPETITIVE REPORT'!L32</f>
        <v>-59.07990314769976</v>
      </c>
      <c r="M32" s="15">
        <f t="shared" si="3"/>
        <v>185.38324420677364</v>
      </c>
      <c r="N32" s="38">
        <f>'WEEKLY COMPETITIVE REPORT'!N32</f>
        <v>5</v>
      </c>
      <c r="O32" s="15">
        <f>'WEEKLY COMPETITIVE REPORT'!O32/X4</f>
        <v>1245.0294803235981</v>
      </c>
      <c r="P32" s="15">
        <f>'WEEKLY COMPETITIVE REPORT'!P32/X17</f>
        <v>0.021476033477047934</v>
      </c>
      <c r="Q32" s="23">
        <f>'WEEKLY COMPETITIVE REPORT'!Q32</f>
        <v>202</v>
      </c>
      <c r="R32" s="23">
        <f>'WEEKLY COMPETITIVE REPORT'!R32</f>
        <v>448</v>
      </c>
      <c r="S32" s="65">
        <f>'WEEKLY COMPETITIVE REPORT'!S32</f>
        <v>-57.10911667453944</v>
      </c>
      <c r="T32" s="15">
        <f>'WEEKLY COMPETITIVE REPORT'!T32/X4</f>
        <v>12324.146441793502</v>
      </c>
      <c r="U32" s="15">
        <f t="shared" si="4"/>
        <v>249.00589606471962</v>
      </c>
      <c r="V32" s="26">
        <f t="shared" si="5"/>
        <v>13569.1759221171</v>
      </c>
      <c r="W32" s="23">
        <f>'WEEKLY COMPETITIVE REPORT'!W32</f>
        <v>2025</v>
      </c>
      <c r="X32" s="57">
        <f>'WEEKLY COMPETITIVE REPORT'!X32</f>
        <v>2227</v>
      </c>
    </row>
    <row r="33" spans="1:24" ht="13.5" thickBot="1">
      <c r="A33" s="51">
        <v>20</v>
      </c>
      <c r="B33" s="4">
        <f>'WEEKLY COMPETITIVE REPORT'!B33</f>
        <v>13</v>
      </c>
      <c r="C33" s="4" t="str">
        <f>'WEEKLY COMPETITIVE REPORT'!C33</f>
        <v>MEN WHO STARE AT GOATS</v>
      </c>
      <c r="D33" s="4" t="str">
        <f>'WEEKLY COMPETITIVE REPORT'!D33</f>
        <v>INDEP</v>
      </c>
      <c r="E33" s="4" t="str">
        <f>'WEEKLY COMPETITIVE REPORT'!E33</f>
        <v>FIVIA</v>
      </c>
      <c r="F33" s="38">
        <f>'WEEKLY COMPETITIVE REPORT'!F33</f>
        <v>7</v>
      </c>
      <c r="G33" s="38">
        <f>'WEEKLY COMPETITIVE REPORT'!G33</f>
        <v>4</v>
      </c>
      <c r="H33" s="15">
        <f>'WEEKLY COMPETITIVE REPORT'!H33/X4</f>
        <v>1048.951048951049</v>
      </c>
      <c r="I33" s="15">
        <f>'WEEKLY COMPETITIVE REPORT'!I33/X17</f>
        <v>0.016596500126807</v>
      </c>
      <c r="J33" s="23">
        <f>'WEEKLY COMPETITIVE REPORT'!J33</f>
        <v>171</v>
      </c>
      <c r="K33" s="23">
        <f>'WEEKLY COMPETITIVE REPORT'!K33</f>
        <v>341</v>
      </c>
      <c r="L33" s="65">
        <f>'WEEKLY COMPETITIVE REPORT'!L33</f>
        <v>-53.23960880195599</v>
      </c>
      <c r="M33" s="15">
        <f t="shared" si="3"/>
        <v>262.23776223776224</v>
      </c>
      <c r="N33" s="38">
        <f>'WEEKLY COMPETITIVE REPORT'!N33</f>
        <v>4</v>
      </c>
      <c r="O33" s="15">
        <f>'WEEKLY COMPETITIVE REPORT'!O33/X4</f>
        <v>1239.5447689565337</v>
      </c>
      <c r="P33" s="15">
        <f>'WEEKLY COMPETITIVE REPORT'!P33/X17</f>
        <v>0.023555668272888665</v>
      </c>
      <c r="Q33" s="23">
        <f>'WEEKLY COMPETITIVE REPORT'!Q33</f>
        <v>207</v>
      </c>
      <c r="R33" s="23">
        <f>'WEEKLY COMPETITIVE REPORT'!R33</f>
        <v>502</v>
      </c>
      <c r="S33" s="65">
        <f>'WEEKLY COMPETITIVE REPORT'!S33</f>
        <v>-61.06804478897502</v>
      </c>
      <c r="T33" s="15">
        <f>'WEEKLY COMPETITIVE REPORT'!T33/X4</f>
        <v>72527.08076237488</v>
      </c>
      <c r="U33" s="15">
        <f t="shared" si="4"/>
        <v>309.88619223913344</v>
      </c>
      <c r="V33" s="26">
        <f t="shared" si="5"/>
        <v>73766.62553133142</v>
      </c>
      <c r="W33" s="23">
        <f>'WEEKLY COMPETITIVE REPORT'!W33</f>
        <v>12080</v>
      </c>
      <c r="X33" s="57">
        <f>'WEEKLY COMPETITIVE REPORT'!X33</f>
        <v>12287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140</v>
      </c>
      <c r="H34" s="33">
        <f>SUM(H14:H33)</f>
        <v>175420.26600850135</v>
      </c>
      <c r="I34" s="32">
        <f>SUM(I14:I33)</f>
        <v>158175.07828550815</v>
      </c>
      <c r="J34" s="32">
        <f>SUM(J14:J33)</f>
        <v>26538</v>
      </c>
      <c r="K34" s="32">
        <f>SUM(K14:K33)</f>
        <v>26260</v>
      </c>
      <c r="L34" s="65">
        <f>'WEEKLY COMPETITIVE REPORT'!L34</f>
        <v>-3.0479856922004274</v>
      </c>
      <c r="M34" s="33">
        <f>H34/G34</f>
        <v>1253.001900060724</v>
      </c>
      <c r="N34" s="41">
        <f>'WEEKLY COMPETITIVE REPORT'!N34</f>
        <v>140</v>
      </c>
      <c r="O34" s="32">
        <f>SUM(O14:O33)</f>
        <v>239753.18798848212</v>
      </c>
      <c r="P34" s="32">
        <f>SUM(P14:P33)</f>
        <v>213281.3770714152</v>
      </c>
      <c r="Q34" s="32">
        <f>SUM(Q14:Q33)</f>
        <v>38490</v>
      </c>
      <c r="R34" s="32">
        <f>SUM(R14:R33)</f>
        <v>36872</v>
      </c>
      <c r="S34" s="66">
        <f>O34/P34-100%</f>
        <v>0.12411684170720205</v>
      </c>
      <c r="T34" s="32">
        <f>SUM(T14:T33)</f>
        <v>3415664.347371158</v>
      </c>
      <c r="U34" s="33">
        <f>O34/N34</f>
        <v>1712.522771346301</v>
      </c>
      <c r="V34" s="32">
        <f>SUM(V14:V33)</f>
        <v>3655417.5353596397</v>
      </c>
      <c r="W34" s="32">
        <f>SUM(W14:W33)</f>
        <v>521473</v>
      </c>
      <c r="X34" s="36">
        <f>SUM(X14:X33)</f>
        <v>559963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2010-03-18T13:42:14Z</dcterms:modified>
  <cp:category/>
  <cp:version/>
  <cp:contentType/>
  <cp:contentStatus/>
</cp:coreProperties>
</file>