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266" windowWidth="20265" windowHeight="720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<sst xmlns="http://schemas.openxmlformats.org/spreadsheetml/2006/main" count="266" uniqueCount="101">
  <si>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</si>
  <si>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</si>
  <si>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</si>
  <si>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</si>
  <si>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</si>
  <si>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</si>
  <si>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</si>
  <si>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</si>
  <si>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</si>
  <si>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</si>
  <si>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</si>
  <si>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</si>
  <si>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</si>
  <si>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</si>
  <si>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</si>
  <si>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</si>
  <si>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</si>
  <si>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</si>
  <si>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</si>
  <si>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</si>
  <si>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</si>
  <si>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</si>
  <si>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</si>
  <si>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</si>
  <si>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</si>
  <si>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</si>
  <si>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</si>
  <si>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</si>
  <si>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</si>
  <si>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</si>
  <si>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</si>
  <si>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</si>
  <si>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</si>
  <si>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</si>
  <si>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</si>
  <si>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</si>
  <si>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</si>
  <si>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</si>
  <si>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</si>
  <si>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</si>
  <si>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</si>
  <si>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</si>
  <si>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</si>
  <si>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</si>
  <si>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</si>
  <si>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</si>
  <si>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</si>
  <si>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</si>
  <si>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</si>
  <si>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</si>
  <si>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</si>
  <si>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SONY</t>
  </si>
  <si>
    <t>UNI</t>
  </si>
  <si>
    <t>Cinemania</t>
  </si>
  <si>
    <t>TOY STORY 3</t>
  </si>
  <si>
    <t>SVET IGRAC 3</t>
  </si>
  <si>
    <t>STEP UP 3D</t>
  </si>
  <si>
    <t>ODPLESI SVOJE SANJE V 3D</t>
  </si>
  <si>
    <t>LEGEND OF THE GUARDIANS</t>
  </si>
  <si>
    <t>LEGENDA SOVJEGA KRALJSTVA</t>
  </si>
  <si>
    <t>THE SWITCH</t>
  </si>
  <si>
    <t>ZAMENJAVA</t>
  </si>
  <si>
    <t>DESPICABLE ME</t>
  </si>
  <si>
    <t>JAZ BARABA</t>
  </si>
  <si>
    <t>New</t>
  </si>
  <si>
    <t>OTHER GUYS</t>
  </si>
  <si>
    <t>REZERVNA POLICISTA</t>
  </si>
  <si>
    <t>SAW 7 3D</t>
  </si>
  <si>
    <t>ZAGA 7 3D</t>
  </si>
  <si>
    <t>YOU AGAIN</t>
  </si>
  <si>
    <t>SPET TI</t>
  </si>
  <si>
    <t>THE SOCIAL NETWORK</t>
  </si>
  <si>
    <t>SOCIALNO OMREZJE</t>
  </si>
  <si>
    <t>DEVIL</t>
  </si>
  <si>
    <t>HUDIC</t>
  </si>
  <si>
    <t>GREMO MI PO SVOJE</t>
  </si>
  <si>
    <t>DOMEST</t>
  </si>
  <si>
    <t>WALL STREET: MONEY NEVER SLEEPS</t>
  </si>
  <si>
    <t>WALL STREET: DENAR NIKOLI NE SPI</t>
  </si>
  <si>
    <t>FOX</t>
  </si>
  <si>
    <t>LAHKA PUNCA</t>
  </si>
  <si>
    <t>EASY A</t>
  </si>
  <si>
    <t>HARRY POTTER AND THE DEATHLY HOLLOWS - PART 1</t>
  </si>
  <si>
    <t>HARRY POTTER IN SVETINJE SMRTI - 1.DEL</t>
  </si>
  <si>
    <t>PIRANO</t>
  </si>
  <si>
    <t>PIRAN</t>
  </si>
  <si>
    <t>TAMARA DREWE</t>
  </si>
  <si>
    <t>Kolosej</t>
  </si>
  <si>
    <t>THE ROMANTICS</t>
  </si>
  <si>
    <t>ROMANCE MED PRIJATELJI</t>
  </si>
  <si>
    <t>HEARTBREAKER (L'ARNACOEUR)</t>
  </si>
  <si>
    <t>LOMILEC SRC</t>
  </si>
  <si>
    <t>2 - Dec</t>
  </si>
  <si>
    <t>8 - Dec</t>
  </si>
  <si>
    <t>3 - Dec</t>
  </si>
  <si>
    <t>5 - Nov</t>
  </si>
  <si>
    <t>DUE DATE</t>
  </si>
  <si>
    <t>DRAGA POČAKAJ SEM NA POTI</t>
  </si>
  <si>
    <t>MEGAMIND</t>
  </si>
  <si>
    <t>MEGAUM</t>
  </si>
  <si>
    <t>IPAR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</si>
</sst>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0" xfId="0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5">
      <selection activeCell="K29" sqref="K2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0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9"/>
      <c r="F4" s="9"/>
      <c r="G4" s="20" t="s">
        <v>2</v>
      </c>
      <c r="H4" s="21"/>
      <c r="I4" s="21"/>
      <c r="J4" s="21"/>
      <c r="K4" s="84" t="s">
        <v>94</v>
      </c>
      <c r="L4" s="21"/>
      <c r="M4" s="85" t="s">
        <v>95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0.7441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3" t="s">
        <v>92</v>
      </c>
      <c r="L5" s="8"/>
      <c r="M5" s="86" t="s">
        <v>93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49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40521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50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>
        <v>1</v>
      </c>
      <c r="C14" s="4" t="s">
        <v>75</v>
      </c>
      <c r="D14" s="4" t="s">
        <v>75</v>
      </c>
      <c r="E14" s="16" t="s">
        <v>76</v>
      </c>
      <c r="F14" s="16" t="s">
        <v>53</v>
      </c>
      <c r="G14" s="38">
        <v>5</v>
      </c>
      <c r="H14" s="38">
        <v>11</v>
      </c>
      <c r="I14" s="25">
        <v>33845</v>
      </c>
      <c r="J14" s="25">
        <v>50149</v>
      </c>
      <c r="K14" s="87">
        <v>7552</v>
      </c>
      <c r="L14" s="87">
        <v>10609</v>
      </c>
      <c r="M14" s="65">
        <f>(I14/J14*100)-100</f>
        <v>-32.511116871722265</v>
      </c>
      <c r="N14" s="15">
        <f>I14/H14</f>
        <v>3076.818181818182</v>
      </c>
      <c r="O14" s="74">
        <v>11</v>
      </c>
      <c r="P14" s="23">
        <v>45968</v>
      </c>
      <c r="Q14" s="23">
        <v>65344</v>
      </c>
      <c r="R14" s="23">
        <v>10726</v>
      </c>
      <c r="S14" s="23">
        <v>14500</v>
      </c>
      <c r="T14" s="65">
        <f>(P14/Q14*100)-100</f>
        <v>-29.652301665034273</v>
      </c>
      <c r="U14" s="76">
        <v>470608</v>
      </c>
      <c r="V14" s="15">
        <f>P14/O14</f>
        <v>4178.909090909091</v>
      </c>
      <c r="W14" s="76">
        <f>SUM(U14,P14)</f>
        <v>516576</v>
      </c>
      <c r="X14" s="76">
        <v>109950</v>
      </c>
      <c r="Y14" s="77">
        <f>SUM(X14,R14)</f>
        <v>120676</v>
      </c>
    </row>
    <row r="15" spans="1:25" ht="12.75">
      <c r="A15" s="73">
        <v>2</v>
      </c>
      <c r="B15" s="73" t="s">
        <v>64</v>
      </c>
      <c r="C15" s="4" t="s">
        <v>96</v>
      </c>
      <c r="D15" s="4" t="s">
        <v>97</v>
      </c>
      <c r="E15" s="16" t="s">
        <v>43</v>
      </c>
      <c r="F15" s="16" t="s">
        <v>44</v>
      </c>
      <c r="G15" s="38">
        <v>1</v>
      </c>
      <c r="H15" s="38">
        <v>8</v>
      </c>
      <c r="I15" s="25">
        <v>25231</v>
      </c>
      <c r="J15" s="25"/>
      <c r="K15" s="23">
        <v>5015</v>
      </c>
      <c r="L15" s="23"/>
      <c r="M15" s="65"/>
      <c r="N15" s="15">
        <f>I15/H15</f>
        <v>3153.875</v>
      </c>
      <c r="O15" s="38">
        <v>8</v>
      </c>
      <c r="P15" s="23">
        <v>38677</v>
      </c>
      <c r="Q15" s="23">
        <v>1288</v>
      </c>
      <c r="R15" s="23">
        <v>8554</v>
      </c>
      <c r="S15" s="23">
        <v>266</v>
      </c>
      <c r="T15" s="65"/>
      <c r="U15" s="76">
        <v>1288</v>
      </c>
      <c r="V15" s="15">
        <f>P15/O15</f>
        <v>4834.625</v>
      </c>
      <c r="W15" s="76">
        <f>SUM(U15,P15)</f>
        <v>39965</v>
      </c>
      <c r="X15" s="76">
        <v>266</v>
      </c>
      <c r="Y15" s="77">
        <f>SUM(X15,R15)</f>
        <v>8820</v>
      </c>
    </row>
    <row r="16" spans="1:25" ht="12.75">
      <c r="A16" s="73">
        <v>3</v>
      </c>
      <c r="B16" s="73">
        <v>2</v>
      </c>
      <c r="C16" s="4" t="s">
        <v>82</v>
      </c>
      <c r="D16" s="4" t="s">
        <v>83</v>
      </c>
      <c r="E16" s="16" t="s">
        <v>43</v>
      </c>
      <c r="F16" s="16" t="s">
        <v>44</v>
      </c>
      <c r="G16" s="38">
        <v>3</v>
      </c>
      <c r="H16" s="38">
        <v>16</v>
      </c>
      <c r="I16" s="15">
        <v>23317</v>
      </c>
      <c r="J16" s="15">
        <v>45802</v>
      </c>
      <c r="K16" s="23">
        <v>4654</v>
      </c>
      <c r="L16" s="23">
        <v>9069</v>
      </c>
      <c r="M16" s="65">
        <f>(I16/J16*100)-100</f>
        <v>-49.09174271865857</v>
      </c>
      <c r="N16" s="15">
        <f>I16/H16</f>
        <v>1457.3125</v>
      </c>
      <c r="O16" s="74">
        <v>16</v>
      </c>
      <c r="P16" s="15">
        <v>30588</v>
      </c>
      <c r="Q16" s="15">
        <v>60695</v>
      </c>
      <c r="R16" s="15">
        <v>6373</v>
      </c>
      <c r="S16" s="15">
        <v>12656</v>
      </c>
      <c r="T16" s="65">
        <f>(P16/Q16*100)-100</f>
        <v>-49.60375648735481</v>
      </c>
      <c r="U16" s="88">
        <v>203323</v>
      </c>
      <c r="V16" s="15">
        <f>P16/O16</f>
        <v>1911.75</v>
      </c>
      <c r="W16" s="76">
        <f>SUM(U16,P16)</f>
        <v>233911</v>
      </c>
      <c r="X16" s="76">
        <v>43467</v>
      </c>
      <c r="Y16" s="77">
        <f>SUM(X16,R16)</f>
        <v>49840</v>
      </c>
    </row>
    <row r="17" spans="1:25" ht="12.75">
      <c r="A17" s="73">
        <v>4</v>
      </c>
      <c r="B17" s="73" t="s">
        <v>64</v>
      </c>
      <c r="C17" s="4" t="s">
        <v>98</v>
      </c>
      <c r="D17" s="4" t="s">
        <v>99</v>
      </c>
      <c r="E17" s="16" t="s">
        <v>100</v>
      </c>
      <c r="F17" s="16" t="s">
        <v>36</v>
      </c>
      <c r="G17" s="38">
        <v>1</v>
      </c>
      <c r="H17" s="38">
        <v>18</v>
      </c>
      <c r="I17" s="15">
        <v>17598</v>
      </c>
      <c r="J17" s="15"/>
      <c r="K17" s="15">
        <v>3269</v>
      </c>
      <c r="L17" s="15"/>
      <c r="M17" s="65"/>
      <c r="N17" s="15">
        <f>I17/H17</f>
        <v>977.6666666666666</v>
      </c>
      <c r="O17" s="39">
        <v>18</v>
      </c>
      <c r="P17" s="15">
        <v>24032</v>
      </c>
      <c r="Q17" s="15">
        <v>719</v>
      </c>
      <c r="R17" s="15">
        <v>5024</v>
      </c>
      <c r="S17" s="15">
        <v>236</v>
      </c>
      <c r="T17" s="65"/>
      <c r="U17" s="76">
        <v>719</v>
      </c>
      <c r="V17" s="15">
        <f>P17/O17</f>
        <v>1335.111111111111</v>
      </c>
      <c r="W17" s="76">
        <f>SUM(U17,P17)</f>
        <v>24751</v>
      </c>
      <c r="X17" s="76">
        <v>236</v>
      </c>
      <c r="Y17" s="77">
        <f>SUM(X17,R17)</f>
        <v>5260</v>
      </c>
    </row>
    <row r="18" spans="1:25" ht="13.5" customHeight="1">
      <c r="A18" s="73">
        <v>5</v>
      </c>
      <c r="B18" s="73">
        <v>3</v>
      </c>
      <c r="C18" s="4" t="s">
        <v>81</v>
      </c>
      <c r="D18" s="4" t="s">
        <v>80</v>
      </c>
      <c r="E18" s="16" t="s">
        <v>51</v>
      </c>
      <c r="F18" s="16" t="s">
        <v>42</v>
      </c>
      <c r="G18" s="38">
        <v>4</v>
      </c>
      <c r="H18" s="38">
        <v>7</v>
      </c>
      <c r="I18" s="15">
        <v>3170</v>
      </c>
      <c r="J18" s="15">
        <v>7527</v>
      </c>
      <c r="K18" s="25">
        <v>642</v>
      </c>
      <c r="L18" s="25">
        <v>1526</v>
      </c>
      <c r="M18" s="65">
        <f>(I18/J18*100)-100</f>
        <v>-57.88494752225322</v>
      </c>
      <c r="N18" s="15">
        <f>I18/H18</f>
        <v>452.85714285714283</v>
      </c>
      <c r="O18" s="38">
        <v>7</v>
      </c>
      <c r="P18" s="15">
        <v>4440</v>
      </c>
      <c r="Q18" s="15">
        <v>10223</v>
      </c>
      <c r="R18" s="15">
        <v>999</v>
      </c>
      <c r="S18" s="15">
        <v>2278</v>
      </c>
      <c r="T18" s="65">
        <f>(P18/Q18*100)-100</f>
        <v>-56.56852196028563</v>
      </c>
      <c r="U18" s="76">
        <v>51427</v>
      </c>
      <c r="V18" s="15">
        <f>P18/O18</f>
        <v>634.2857142857143</v>
      </c>
      <c r="W18" s="76">
        <f>SUM(U18,P18)</f>
        <v>55867</v>
      </c>
      <c r="X18" s="76">
        <v>11560</v>
      </c>
      <c r="Y18" s="77">
        <f>SUM(X18,R18)</f>
        <v>12559</v>
      </c>
    </row>
    <row r="19" spans="1:25" ht="12.75">
      <c r="A19" s="73">
        <v>6</v>
      </c>
      <c r="B19" s="73">
        <v>7</v>
      </c>
      <c r="C19" s="4" t="s">
        <v>71</v>
      </c>
      <c r="D19" s="4" t="s">
        <v>72</v>
      </c>
      <c r="E19" s="16" t="s">
        <v>51</v>
      </c>
      <c r="F19" s="16" t="s">
        <v>42</v>
      </c>
      <c r="G19" s="38">
        <v>6</v>
      </c>
      <c r="H19" s="38">
        <v>7</v>
      </c>
      <c r="I19" s="15">
        <v>1881</v>
      </c>
      <c r="J19" s="15">
        <v>3402</v>
      </c>
      <c r="K19" s="15">
        <v>392</v>
      </c>
      <c r="L19" s="15">
        <v>691</v>
      </c>
      <c r="M19" s="65">
        <f>(I19/J19*100)-100</f>
        <v>-44.70899470899471</v>
      </c>
      <c r="N19" s="15">
        <f>I19/H19</f>
        <v>268.7142857142857</v>
      </c>
      <c r="O19" s="74">
        <v>7</v>
      </c>
      <c r="P19" s="23">
        <v>4283</v>
      </c>
      <c r="Q19" s="23">
        <v>5027</v>
      </c>
      <c r="R19" s="23">
        <v>1014</v>
      </c>
      <c r="S19" s="23">
        <v>1109</v>
      </c>
      <c r="T19" s="65">
        <f>(P19/Q19*100)-100</f>
        <v>-14.800079570320264</v>
      </c>
      <c r="U19" s="76">
        <v>78850</v>
      </c>
      <c r="V19" s="15">
        <f>P19/O19</f>
        <v>611.8571428571429</v>
      </c>
      <c r="W19" s="76">
        <f>SUM(U19,P19)</f>
        <v>83133</v>
      </c>
      <c r="X19" s="76">
        <v>17553</v>
      </c>
      <c r="Y19" s="77">
        <f>SUM(X19,R19)</f>
        <v>18567</v>
      </c>
    </row>
    <row r="20" spans="1:25" ht="12.75">
      <c r="A20" s="73">
        <v>7</v>
      </c>
      <c r="B20" s="73">
        <v>8</v>
      </c>
      <c r="C20" s="4" t="s">
        <v>88</v>
      </c>
      <c r="D20" s="4" t="s">
        <v>89</v>
      </c>
      <c r="E20" s="16" t="s">
        <v>45</v>
      </c>
      <c r="F20" s="16" t="s">
        <v>87</v>
      </c>
      <c r="G20" s="38">
        <v>3</v>
      </c>
      <c r="H20" s="38">
        <v>3</v>
      </c>
      <c r="I20" s="15">
        <v>2164</v>
      </c>
      <c r="J20" s="15">
        <v>3369</v>
      </c>
      <c r="K20" s="15">
        <v>425</v>
      </c>
      <c r="L20" s="15">
        <v>654</v>
      </c>
      <c r="M20" s="65">
        <f>(I20/J20*100)-100</f>
        <v>-35.76728999703175</v>
      </c>
      <c r="N20" s="15">
        <f>I20/H20</f>
        <v>721.3333333333334</v>
      </c>
      <c r="O20" s="74">
        <v>3</v>
      </c>
      <c r="P20" s="15">
        <v>3449</v>
      </c>
      <c r="Q20" s="15">
        <v>4911</v>
      </c>
      <c r="R20" s="15">
        <v>727</v>
      </c>
      <c r="S20" s="15">
        <v>1030</v>
      </c>
      <c r="T20" s="65">
        <f>(P20/Q20*100)-100</f>
        <v>-29.769904296477307</v>
      </c>
      <c r="U20" s="76">
        <v>5205</v>
      </c>
      <c r="V20" s="15">
        <f>P20/O20</f>
        <v>1149.6666666666667</v>
      </c>
      <c r="W20" s="76">
        <f>SUM(U20,P20)</f>
        <v>8654</v>
      </c>
      <c r="X20" s="76">
        <v>1477</v>
      </c>
      <c r="Y20" s="77">
        <f>SUM(X20,R20)</f>
        <v>2204</v>
      </c>
    </row>
    <row r="21" spans="1:25" ht="12.75">
      <c r="A21" s="73">
        <v>8</v>
      </c>
      <c r="B21" s="73">
        <v>6</v>
      </c>
      <c r="C21" s="4" t="s">
        <v>90</v>
      </c>
      <c r="D21" s="4" t="s">
        <v>91</v>
      </c>
      <c r="E21" s="16" t="s">
        <v>45</v>
      </c>
      <c r="F21" s="16" t="s">
        <v>44</v>
      </c>
      <c r="G21" s="38">
        <v>3</v>
      </c>
      <c r="H21" s="38">
        <v>4</v>
      </c>
      <c r="I21" s="15">
        <v>2503</v>
      </c>
      <c r="J21" s="15">
        <v>4909</v>
      </c>
      <c r="K21" s="15">
        <v>511</v>
      </c>
      <c r="L21" s="15">
        <v>1001</v>
      </c>
      <c r="M21" s="65">
        <f>(I21/J21*100)-100</f>
        <v>-49.01201874108779</v>
      </c>
      <c r="N21" s="15">
        <f>I21/H21</f>
        <v>625.75</v>
      </c>
      <c r="O21" s="39">
        <v>4</v>
      </c>
      <c r="P21" s="15">
        <v>3357</v>
      </c>
      <c r="Q21" s="15">
        <v>7079</v>
      </c>
      <c r="R21" s="15">
        <v>773</v>
      </c>
      <c r="S21" s="15">
        <v>1652</v>
      </c>
      <c r="T21" s="65">
        <f>(P21/Q21*100)-100</f>
        <v>-52.578047746856896</v>
      </c>
      <c r="U21" s="76">
        <v>7857</v>
      </c>
      <c r="V21" s="15">
        <f>P21/O21</f>
        <v>839.25</v>
      </c>
      <c r="W21" s="76">
        <f>SUM(U21,P21)</f>
        <v>11214</v>
      </c>
      <c r="X21" s="76">
        <v>1805</v>
      </c>
      <c r="Y21" s="77">
        <f>SUM(X21,R21)</f>
        <v>2578</v>
      </c>
    </row>
    <row r="22" spans="1:25" ht="12.75">
      <c r="A22" s="73">
        <v>9</v>
      </c>
      <c r="B22" s="73">
        <v>5</v>
      </c>
      <c r="C22" s="4" t="s">
        <v>67</v>
      </c>
      <c r="D22" s="4" t="s">
        <v>68</v>
      </c>
      <c r="E22" s="16" t="s">
        <v>45</v>
      </c>
      <c r="F22" s="16" t="s">
        <v>53</v>
      </c>
      <c r="G22" s="38">
        <v>6</v>
      </c>
      <c r="H22" s="38">
        <v>11</v>
      </c>
      <c r="I22" s="25">
        <v>1855</v>
      </c>
      <c r="J22" s="25">
        <v>4929</v>
      </c>
      <c r="K22" s="95">
        <v>297</v>
      </c>
      <c r="L22" s="95">
        <v>839</v>
      </c>
      <c r="M22" s="65">
        <f>(I22/J22*100)-100</f>
        <v>-62.365591397849464</v>
      </c>
      <c r="N22" s="15">
        <f>I22/H22</f>
        <v>168.63636363636363</v>
      </c>
      <c r="O22" s="74">
        <v>11</v>
      </c>
      <c r="P22" s="75">
        <v>2704</v>
      </c>
      <c r="Q22" s="75">
        <v>7173</v>
      </c>
      <c r="R22" s="75">
        <v>474</v>
      </c>
      <c r="S22" s="75">
        <v>1319</v>
      </c>
      <c r="T22" s="65">
        <f>(P22/Q22*100)-100</f>
        <v>-62.303080998187646</v>
      </c>
      <c r="U22" s="76">
        <v>236564</v>
      </c>
      <c r="V22" s="15">
        <f>P22/O22</f>
        <v>245.8181818181818</v>
      </c>
      <c r="W22" s="76">
        <f>SUM(U22,P22)</f>
        <v>239268</v>
      </c>
      <c r="X22" s="76">
        <v>43847</v>
      </c>
      <c r="Y22" s="77">
        <f>SUM(X22,R22)</f>
        <v>44321</v>
      </c>
    </row>
    <row r="23" spans="1:25" ht="12.75">
      <c r="A23" s="73">
        <v>10</v>
      </c>
      <c r="B23" s="73">
        <v>9</v>
      </c>
      <c r="C23" s="4" t="s">
        <v>69</v>
      </c>
      <c r="D23" s="4" t="s">
        <v>70</v>
      </c>
      <c r="E23" s="16" t="s">
        <v>48</v>
      </c>
      <c r="F23" s="16" t="s">
        <v>49</v>
      </c>
      <c r="G23" s="38">
        <v>6</v>
      </c>
      <c r="H23" s="38">
        <v>6</v>
      </c>
      <c r="I23" s="25">
        <v>1407</v>
      </c>
      <c r="J23" s="25">
        <v>3006</v>
      </c>
      <c r="K23" s="87">
        <v>294</v>
      </c>
      <c r="L23" s="87">
        <v>616</v>
      </c>
      <c r="M23" s="65">
        <f>(I23/J23*100)-100</f>
        <v>-53.1936127744511</v>
      </c>
      <c r="N23" s="15">
        <f>I23/H23</f>
        <v>234.5</v>
      </c>
      <c r="O23" s="74">
        <v>6</v>
      </c>
      <c r="P23" s="23">
        <v>2013</v>
      </c>
      <c r="Q23" s="23">
        <v>4412</v>
      </c>
      <c r="R23" s="23">
        <v>448</v>
      </c>
      <c r="S23" s="23">
        <v>992</v>
      </c>
      <c r="T23" s="65">
        <f>(P23/Q23*100)-100</f>
        <v>-54.37443336355394</v>
      </c>
      <c r="U23" s="76">
        <v>66515</v>
      </c>
      <c r="V23" s="15">
        <f>P23/O23</f>
        <v>335.5</v>
      </c>
      <c r="W23" s="76">
        <f>SUM(U23,P23)</f>
        <v>68528</v>
      </c>
      <c r="X23" s="78">
        <v>14814</v>
      </c>
      <c r="Y23" s="77">
        <f>SUM(X23,R23)</f>
        <v>15262</v>
      </c>
    </row>
    <row r="24" spans="1:25" ht="12.75">
      <c r="A24" s="73">
        <v>11</v>
      </c>
      <c r="B24" s="52">
        <v>12</v>
      </c>
      <c r="C24" s="92" t="s">
        <v>73</v>
      </c>
      <c r="D24" s="92" t="s">
        <v>74</v>
      </c>
      <c r="E24" s="16" t="s">
        <v>52</v>
      </c>
      <c r="F24" s="16" t="s">
        <v>36</v>
      </c>
      <c r="G24" s="38">
        <v>6</v>
      </c>
      <c r="H24" s="38">
        <v>7</v>
      </c>
      <c r="I24" s="25">
        <v>1335</v>
      </c>
      <c r="J24" s="25">
        <v>1715</v>
      </c>
      <c r="K24" s="25">
        <v>283</v>
      </c>
      <c r="L24" s="25">
        <v>358</v>
      </c>
      <c r="M24" s="65">
        <f>(I24/J24*100)-100</f>
        <v>-22.15743440233237</v>
      </c>
      <c r="N24" s="15">
        <f>I24/H24</f>
        <v>190.71428571428572</v>
      </c>
      <c r="O24" s="74">
        <v>7</v>
      </c>
      <c r="P24" s="15">
        <v>1868</v>
      </c>
      <c r="Q24" s="15">
        <v>2233</v>
      </c>
      <c r="R24" s="15">
        <v>420</v>
      </c>
      <c r="S24" s="15">
        <v>490</v>
      </c>
      <c r="T24" s="65">
        <f>(P24/Q24*100)-100</f>
        <v>-16.34572324227497</v>
      </c>
      <c r="U24" s="76">
        <v>51272</v>
      </c>
      <c r="V24" s="15">
        <f>P24/O24</f>
        <v>266.85714285714283</v>
      </c>
      <c r="W24" s="76">
        <f>SUM(U24,P24)</f>
        <v>53140</v>
      </c>
      <c r="X24" s="78">
        <v>11301</v>
      </c>
      <c r="Y24" s="77">
        <f>SUM(X24,R24)</f>
        <v>11721</v>
      </c>
    </row>
    <row r="25" spans="1:25" ht="12.75" customHeight="1">
      <c r="A25" s="52">
        <v>12</v>
      </c>
      <c r="B25" s="73">
        <v>11</v>
      </c>
      <c r="C25" s="4" t="s">
        <v>86</v>
      </c>
      <c r="D25" s="4" t="s">
        <v>86</v>
      </c>
      <c r="E25" s="16" t="s">
        <v>45</v>
      </c>
      <c r="F25" s="16" t="s">
        <v>36</v>
      </c>
      <c r="G25" s="38">
        <v>3</v>
      </c>
      <c r="H25" s="38">
        <v>6</v>
      </c>
      <c r="I25" s="25">
        <v>1104</v>
      </c>
      <c r="J25" s="25">
        <v>1892</v>
      </c>
      <c r="K25" s="81">
        <v>212</v>
      </c>
      <c r="L25" s="81">
        <v>381</v>
      </c>
      <c r="M25" s="65">
        <f>(I25/J25*100)-100</f>
        <v>-41.649048625792815</v>
      </c>
      <c r="N25" s="15">
        <f>I25/H25</f>
        <v>184</v>
      </c>
      <c r="O25" s="38">
        <v>6</v>
      </c>
      <c r="P25" s="23">
        <v>1769</v>
      </c>
      <c r="Q25" s="23">
        <v>2883</v>
      </c>
      <c r="R25" s="81">
        <v>370</v>
      </c>
      <c r="S25" s="81">
        <v>633</v>
      </c>
      <c r="T25" s="65">
        <f>(P25/Q25*100)-100</f>
        <v>-38.640305237599726</v>
      </c>
      <c r="U25" s="78">
        <v>11359</v>
      </c>
      <c r="V25" s="15">
        <f>P25/O25</f>
        <v>294.8333333333333</v>
      </c>
      <c r="W25" s="76">
        <f>SUM(U25,P25)</f>
        <v>13128</v>
      </c>
      <c r="X25" s="76">
        <v>2480</v>
      </c>
      <c r="Y25" s="77">
        <f>SUM(X25,R25)</f>
        <v>2850</v>
      </c>
    </row>
    <row r="26" spans="1:25" ht="12.75" customHeight="1">
      <c r="A26" s="73">
        <v>13</v>
      </c>
      <c r="B26" s="73">
        <v>10</v>
      </c>
      <c r="C26" s="4" t="s">
        <v>77</v>
      </c>
      <c r="D26" s="4" t="s">
        <v>78</v>
      </c>
      <c r="E26" s="16" t="s">
        <v>79</v>
      </c>
      <c r="F26" s="16" t="s">
        <v>42</v>
      </c>
      <c r="G26" s="38">
        <v>5</v>
      </c>
      <c r="H26" s="38">
        <v>4</v>
      </c>
      <c r="I26" s="15">
        <v>1115</v>
      </c>
      <c r="J26" s="15">
        <v>2309</v>
      </c>
      <c r="K26" s="82">
        <v>209</v>
      </c>
      <c r="L26" s="82">
        <v>441</v>
      </c>
      <c r="M26" s="65">
        <f>(I26/J26*100)-100</f>
        <v>-51.710697271546124</v>
      </c>
      <c r="N26" s="15">
        <f>I26/H26</f>
        <v>278.75</v>
      </c>
      <c r="O26" s="39">
        <v>4</v>
      </c>
      <c r="P26" s="15">
        <v>1591</v>
      </c>
      <c r="Q26" s="15">
        <v>3455</v>
      </c>
      <c r="R26" s="15">
        <v>320</v>
      </c>
      <c r="S26" s="15">
        <v>703</v>
      </c>
      <c r="T26" s="65">
        <f>(P26/Q26*100)-100</f>
        <v>-53.95079594790159</v>
      </c>
      <c r="U26" s="78">
        <v>37571</v>
      </c>
      <c r="V26" s="15">
        <f>P26/O26</f>
        <v>397.75</v>
      </c>
      <c r="W26" s="76">
        <f>SUM(U26,P26)</f>
        <v>39162</v>
      </c>
      <c r="X26" s="76">
        <v>7528</v>
      </c>
      <c r="Y26" s="77">
        <f>SUM(X26,R26)</f>
        <v>7848</v>
      </c>
    </row>
    <row r="27" spans="1:25" ht="12.75">
      <c r="A27" s="73">
        <v>14</v>
      </c>
      <c r="B27" s="73">
        <v>4</v>
      </c>
      <c r="C27" s="4" t="s">
        <v>62</v>
      </c>
      <c r="D27" s="4" t="s">
        <v>63</v>
      </c>
      <c r="E27" s="16" t="s">
        <v>52</v>
      </c>
      <c r="F27" s="16" t="s">
        <v>36</v>
      </c>
      <c r="G27" s="38">
        <v>8</v>
      </c>
      <c r="H27" s="38">
        <v>18</v>
      </c>
      <c r="I27" s="25">
        <v>808</v>
      </c>
      <c r="J27" s="25">
        <v>8452</v>
      </c>
      <c r="K27" s="93">
        <v>171</v>
      </c>
      <c r="L27" s="93">
        <v>1672</v>
      </c>
      <c r="M27" s="65">
        <f>(I27/J27*100)-100</f>
        <v>-90.44013251301467</v>
      </c>
      <c r="N27" s="15">
        <f>I27/H27</f>
        <v>44.888888888888886</v>
      </c>
      <c r="O27" s="39">
        <v>18</v>
      </c>
      <c r="P27" s="15">
        <v>1350</v>
      </c>
      <c r="Q27" s="15">
        <v>9339</v>
      </c>
      <c r="R27" s="15">
        <v>331</v>
      </c>
      <c r="S27" s="15">
        <v>1884</v>
      </c>
      <c r="T27" s="65">
        <f>(P27/Q27*100)-100</f>
        <v>-85.5444908448442</v>
      </c>
      <c r="U27" s="76">
        <v>274287</v>
      </c>
      <c r="V27" s="15">
        <f>P27/O27</f>
        <v>75</v>
      </c>
      <c r="W27" s="76">
        <f>SUM(U27,P27)</f>
        <v>275637</v>
      </c>
      <c r="X27" s="78">
        <v>57630</v>
      </c>
      <c r="Y27" s="77">
        <f>SUM(X27,R27)</f>
        <v>57961</v>
      </c>
    </row>
    <row r="28" spans="1:25" ht="12.75">
      <c r="A28" s="73">
        <v>15</v>
      </c>
      <c r="B28" s="73">
        <v>14</v>
      </c>
      <c r="C28" s="92" t="s">
        <v>65</v>
      </c>
      <c r="D28" s="92" t="s">
        <v>66</v>
      </c>
      <c r="E28" s="16" t="s">
        <v>51</v>
      </c>
      <c r="F28" s="16" t="s">
        <v>42</v>
      </c>
      <c r="G28" s="38">
        <v>7</v>
      </c>
      <c r="H28" s="38">
        <v>7</v>
      </c>
      <c r="I28" s="25">
        <v>734</v>
      </c>
      <c r="J28" s="25">
        <v>1101</v>
      </c>
      <c r="K28" s="15">
        <v>160</v>
      </c>
      <c r="L28" s="15">
        <v>244</v>
      </c>
      <c r="M28" s="65">
        <f>(I28/J28*100)-100</f>
        <v>-33.33333333333334</v>
      </c>
      <c r="N28" s="15">
        <f>I28/H28</f>
        <v>104.85714285714286</v>
      </c>
      <c r="O28" s="38">
        <v>7</v>
      </c>
      <c r="P28" s="15">
        <v>911</v>
      </c>
      <c r="Q28" s="15">
        <v>1495</v>
      </c>
      <c r="R28" s="15">
        <v>202</v>
      </c>
      <c r="S28" s="15">
        <v>351</v>
      </c>
      <c r="T28" s="65">
        <f>(P28/Q28*100)-100</f>
        <v>-39.063545150501675</v>
      </c>
      <c r="U28" s="88">
        <v>80424</v>
      </c>
      <c r="V28" s="15">
        <f>P28/O28</f>
        <v>130.14285714285714</v>
      </c>
      <c r="W28" s="76">
        <f>SUM(U28,P28)</f>
        <v>81335</v>
      </c>
      <c r="X28" s="78">
        <v>18207</v>
      </c>
      <c r="Y28" s="77">
        <f>SUM(X28,R28)</f>
        <v>18409</v>
      </c>
    </row>
    <row r="29" spans="1:25" ht="12.75">
      <c r="A29" s="73">
        <v>16</v>
      </c>
      <c r="B29" s="73">
        <v>16</v>
      </c>
      <c r="C29" s="94" t="s">
        <v>84</v>
      </c>
      <c r="D29" s="4" t="s">
        <v>85</v>
      </c>
      <c r="E29" s="16" t="s">
        <v>45</v>
      </c>
      <c r="F29" s="16" t="s">
        <v>87</v>
      </c>
      <c r="G29" s="38">
        <v>9</v>
      </c>
      <c r="H29" s="38">
        <v>9</v>
      </c>
      <c r="I29" s="25">
        <v>165</v>
      </c>
      <c r="J29" s="25">
        <v>600</v>
      </c>
      <c r="K29" s="25">
        <v>191</v>
      </c>
      <c r="L29" s="25">
        <v>104</v>
      </c>
      <c r="M29" s="65">
        <f>(I29/J29*100)-100</f>
        <v>-72.5</v>
      </c>
      <c r="N29" s="15">
        <f>I29/H29</f>
        <v>18.333333333333332</v>
      </c>
      <c r="O29" s="74">
        <v>9</v>
      </c>
      <c r="P29" s="23">
        <v>301</v>
      </c>
      <c r="Q29" s="23">
        <v>1099</v>
      </c>
      <c r="R29" s="23">
        <v>220</v>
      </c>
      <c r="S29" s="23">
        <v>216</v>
      </c>
      <c r="T29" s="65">
        <f>(P29/Q29*100)-100</f>
        <v>-72.61146496815286</v>
      </c>
      <c r="U29" s="76">
        <v>44781</v>
      </c>
      <c r="V29" s="15">
        <f>P29/O29</f>
        <v>33.44444444444444</v>
      </c>
      <c r="W29" s="76">
        <f>SUM(U29,P29)</f>
        <v>45082</v>
      </c>
      <c r="X29" s="76">
        <v>10604</v>
      </c>
      <c r="Y29" s="77">
        <f>SUM(X29,R29)</f>
        <v>10824</v>
      </c>
    </row>
    <row r="30" spans="1:25" ht="12.75">
      <c r="A30" s="73">
        <v>17</v>
      </c>
      <c r="B30" s="73">
        <v>15</v>
      </c>
      <c r="C30" s="4" t="s">
        <v>58</v>
      </c>
      <c r="D30" s="4" t="s">
        <v>59</v>
      </c>
      <c r="E30" s="16" t="s">
        <v>43</v>
      </c>
      <c r="F30" s="16" t="s">
        <v>44</v>
      </c>
      <c r="G30" s="38">
        <v>10</v>
      </c>
      <c r="H30" s="38">
        <v>11</v>
      </c>
      <c r="I30" s="25">
        <v>195</v>
      </c>
      <c r="J30" s="25">
        <v>840</v>
      </c>
      <c r="K30" s="15">
        <v>49</v>
      </c>
      <c r="L30" s="15">
        <v>181</v>
      </c>
      <c r="M30" s="65">
        <f>(I30/J30*100)-100</f>
        <v>-76.78571428571428</v>
      </c>
      <c r="N30" s="15">
        <f>I30/H30</f>
        <v>17.727272727272727</v>
      </c>
      <c r="O30" s="39">
        <v>11</v>
      </c>
      <c r="P30" s="15">
        <v>254</v>
      </c>
      <c r="Q30" s="15">
        <v>1220</v>
      </c>
      <c r="R30" s="15">
        <v>60</v>
      </c>
      <c r="S30" s="15">
        <v>298</v>
      </c>
      <c r="T30" s="65">
        <f>(P30/Q30*100)-100</f>
        <v>-79.18032786885246</v>
      </c>
      <c r="U30" s="76">
        <v>35704</v>
      </c>
      <c r="V30" s="15">
        <f>P30/O30</f>
        <v>23.09090909090909</v>
      </c>
      <c r="W30" s="76">
        <f>SUM(U30,P30)</f>
        <v>35958</v>
      </c>
      <c r="X30" s="76">
        <v>7347</v>
      </c>
      <c r="Y30" s="77">
        <f>SUM(X30,R30)</f>
        <v>7407</v>
      </c>
    </row>
    <row r="31" spans="1:25" ht="12.75">
      <c r="A31" s="73">
        <v>18</v>
      </c>
      <c r="B31" s="73">
        <v>19</v>
      </c>
      <c r="C31" s="4" t="s">
        <v>60</v>
      </c>
      <c r="D31" s="4" t="s">
        <v>61</v>
      </c>
      <c r="E31" s="16" t="s">
        <v>45</v>
      </c>
      <c r="F31" s="16" t="s">
        <v>44</v>
      </c>
      <c r="G31" s="38">
        <v>9</v>
      </c>
      <c r="H31" s="38">
        <v>3</v>
      </c>
      <c r="I31" s="25">
        <v>226</v>
      </c>
      <c r="J31" s="25">
        <v>226</v>
      </c>
      <c r="K31" s="25">
        <v>84</v>
      </c>
      <c r="L31" s="25">
        <v>73</v>
      </c>
      <c r="M31" s="65">
        <f>(I31/J31*100)-100</f>
        <v>0</v>
      </c>
      <c r="N31" s="15">
        <f>I31/H31</f>
        <v>75.33333333333333</v>
      </c>
      <c r="O31" s="74">
        <v>3</v>
      </c>
      <c r="P31" s="15">
        <v>226</v>
      </c>
      <c r="Q31" s="15">
        <v>226</v>
      </c>
      <c r="R31" s="15">
        <v>84</v>
      </c>
      <c r="S31" s="15">
        <v>73</v>
      </c>
      <c r="T31" s="65">
        <f>(P31/Q31*100)-100</f>
        <v>0</v>
      </c>
      <c r="U31" s="82">
        <v>36726</v>
      </c>
      <c r="V31" s="15">
        <f>P31/O31</f>
        <v>75.33333333333333</v>
      </c>
      <c r="W31" s="76">
        <f>SUM(U31,P31)</f>
        <v>36952</v>
      </c>
      <c r="X31" s="76">
        <v>8870</v>
      </c>
      <c r="Y31" s="77">
        <f>SUM(X31,R31)</f>
        <v>8954</v>
      </c>
    </row>
    <row r="32" spans="1:25" ht="12.75">
      <c r="A32" s="73">
        <v>19</v>
      </c>
      <c r="B32" s="51">
        <v>20</v>
      </c>
      <c r="C32" s="4" t="s">
        <v>54</v>
      </c>
      <c r="D32" s="4" t="s">
        <v>55</v>
      </c>
      <c r="E32" s="16" t="s">
        <v>48</v>
      </c>
      <c r="F32" s="16" t="s">
        <v>49</v>
      </c>
      <c r="G32" s="38">
        <v>17</v>
      </c>
      <c r="H32" s="38">
        <v>13</v>
      </c>
      <c r="I32" s="23">
        <v>143</v>
      </c>
      <c r="J32" s="23">
        <v>164</v>
      </c>
      <c r="K32" s="91">
        <v>28</v>
      </c>
      <c r="L32" s="91">
        <v>32</v>
      </c>
      <c r="M32" s="65">
        <f>(I32/J32*100)-100</f>
        <v>-12.804878048780495</v>
      </c>
      <c r="N32" s="15">
        <f>I32/H32</f>
        <v>11</v>
      </c>
      <c r="O32" s="74">
        <v>13</v>
      </c>
      <c r="P32" s="15">
        <v>143</v>
      </c>
      <c r="Q32" s="15">
        <v>164</v>
      </c>
      <c r="R32" s="15">
        <v>28</v>
      </c>
      <c r="S32" s="15">
        <v>32</v>
      </c>
      <c r="T32" s="65">
        <f>(P32/Q32*100)-100</f>
        <v>-12.804878048780495</v>
      </c>
      <c r="U32" s="82">
        <v>180083</v>
      </c>
      <c r="V32" s="15">
        <f>P32/O32</f>
        <v>11</v>
      </c>
      <c r="W32" s="76">
        <f>SUM(U32,P32)</f>
        <v>180226</v>
      </c>
      <c r="X32" s="76">
        <v>39656</v>
      </c>
      <c r="Y32" s="77">
        <f>SUM(X32,R32)</f>
        <v>39684</v>
      </c>
    </row>
    <row r="33" spans="1:25" ht="13.5" thickBot="1">
      <c r="A33" s="51">
        <v>20</v>
      </c>
      <c r="B33" s="73">
        <v>18</v>
      </c>
      <c r="C33" s="4" t="s">
        <v>56</v>
      </c>
      <c r="D33" s="4" t="s">
        <v>57</v>
      </c>
      <c r="E33" s="16" t="s">
        <v>45</v>
      </c>
      <c r="F33" s="16" t="s">
        <v>44</v>
      </c>
      <c r="G33" s="38">
        <v>11</v>
      </c>
      <c r="H33" s="38">
        <v>6</v>
      </c>
      <c r="I33" s="15">
        <v>113</v>
      </c>
      <c r="J33" s="15">
        <v>269</v>
      </c>
      <c r="K33" s="15">
        <v>28</v>
      </c>
      <c r="L33" s="15">
        <v>73</v>
      </c>
      <c r="M33" s="65">
        <f>(I33/J33*100)-100</f>
        <v>-57.99256505576208</v>
      </c>
      <c r="N33" s="15">
        <f>I33/H33</f>
        <v>18.833333333333332</v>
      </c>
      <c r="O33" s="74">
        <v>6</v>
      </c>
      <c r="P33" s="15">
        <v>113</v>
      </c>
      <c r="Q33" s="15">
        <v>269</v>
      </c>
      <c r="R33" s="15">
        <v>28</v>
      </c>
      <c r="S33" s="15">
        <v>73</v>
      </c>
      <c r="T33" s="65">
        <f>(P33/Q33*100)-100</f>
        <v>-57.99256505576208</v>
      </c>
      <c r="U33" s="82">
        <v>163860</v>
      </c>
      <c r="V33" s="15">
        <f>P33/O33</f>
        <v>18.833333333333332</v>
      </c>
      <c r="W33" s="76">
        <f>SUM(U33,P33)</f>
        <v>163973</v>
      </c>
      <c r="X33" s="76">
        <v>33797</v>
      </c>
      <c r="Y33" s="77">
        <f>SUM(X33,R33)</f>
        <v>33825</v>
      </c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175</v>
      </c>
      <c r="I34" s="32">
        <f>SUM(I14:I33)</f>
        <v>118909</v>
      </c>
      <c r="J34" s="32">
        <v>232940</v>
      </c>
      <c r="K34" s="32">
        <f>SUM(K14:K33)</f>
        <v>24466</v>
      </c>
      <c r="L34" s="32">
        <v>44683</v>
      </c>
      <c r="M34" s="69">
        <f>(I34/J34*100)-100</f>
        <v>-48.952949257319474</v>
      </c>
      <c r="N34" s="33">
        <f>I34/H34</f>
        <v>679.48</v>
      </c>
      <c r="O34" s="35">
        <f>SUM(O14:O33)</f>
        <v>175</v>
      </c>
      <c r="P34" s="32">
        <f>SUM(P14:P33)</f>
        <v>168037</v>
      </c>
      <c r="Q34" s="32">
        <v>348995</v>
      </c>
      <c r="R34" s="32">
        <f>SUM(R14:R33)</f>
        <v>37175</v>
      </c>
      <c r="S34" s="32">
        <v>70166</v>
      </c>
      <c r="T34" s="69">
        <f>(P34/Q34*100)-100</f>
        <v>-51.85117265290334</v>
      </c>
      <c r="U34" s="79">
        <f>SUM(U14:U33)</f>
        <v>2038423</v>
      </c>
      <c r="V34" s="33">
        <f>P34/O34</f>
        <v>960.2114285714285</v>
      </c>
      <c r="W34" s="76">
        <f>SUM(U34,P34)</f>
        <v>2206460</v>
      </c>
      <c r="X34" s="80">
        <f>SUM(X14:X33)</f>
        <v>442395</v>
      </c>
      <c r="Y34" s="36">
        <f>SUM(Y14:Y33)</f>
        <v>479570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7"/>
      <c r="F4" s="9"/>
      <c r="G4" s="20" t="s">
        <v>2</v>
      </c>
      <c r="H4" s="21"/>
      <c r="I4" s="21"/>
      <c r="J4" s="21"/>
      <c r="K4" s="67" t="str">
        <f>'WEEKLY COMPETITIVE REPORT'!K4</f>
        <v>3 - Dec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0.7441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2 - Dec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49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40521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50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>
        <f>'WEEKLY COMPETITIVE REPORT'!B14</f>
        <v>1</v>
      </c>
      <c r="C14" s="4" t="str">
        <f>'WEEKLY COMPETITIVE REPORT'!C14</f>
        <v>GREMO MI PO SVOJE</v>
      </c>
      <c r="D14" s="4" t="str">
        <f>'WEEKLY COMPETITIVE REPORT'!D14</f>
        <v>GREMO MI PO SVOJE</v>
      </c>
      <c r="E14" s="4" t="str">
        <f>'WEEKLY COMPETITIVE REPORT'!E14</f>
        <v>DOMEST</v>
      </c>
      <c r="F14" s="4" t="str">
        <f>'WEEKLY COMPETITIVE REPORT'!F14</f>
        <v>Cinemania</v>
      </c>
      <c r="G14" s="38">
        <f>'WEEKLY COMPETITIVE REPORT'!G14</f>
        <v>5</v>
      </c>
      <c r="H14" s="38">
        <f>'WEEKLY COMPETITIVE REPORT'!H14</f>
        <v>11</v>
      </c>
      <c r="I14" s="15">
        <f>'WEEKLY COMPETITIVE REPORT'!I14/Y4</f>
        <v>45484.47789275635</v>
      </c>
      <c r="J14" s="15">
        <f>'WEEKLY COMPETITIVE REPORT'!J14/Y4</f>
        <v>67395.51135600054</v>
      </c>
      <c r="K14" s="23">
        <f>'WEEKLY COMPETITIVE REPORT'!K14</f>
        <v>7552</v>
      </c>
      <c r="L14" s="23">
        <f>'WEEKLY COMPETITIVE REPORT'!L14</f>
        <v>10609</v>
      </c>
      <c r="M14" s="65">
        <f>'WEEKLY COMPETITIVE REPORT'!M14</f>
        <v>-32.511116871722265</v>
      </c>
      <c r="N14" s="15">
        <f aca="true" t="shared" si="0" ref="N14:N20">I14/H14</f>
        <v>4134.952535705123</v>
      </c>
      <c r="O14" s="38">
        <f>'WEEKLY COMPETITIVE REPORT'!O14</f>
        <v>11</v>
      </c>
      <c r="P14" s="15">
        <f>'WEEKLY COMPETITIVE REPORT'!P14/Y4</f>
        <v>61776.64292433813</v>
      </c>
      <c r="Q14" s="15">
        <f>'WEEKLY COMPETITIVE REPORT'!Q14/Y4</f>
        <v>87816.15374277651</v>
      </c>
      <c r="R14" s="23">
        <f>'WEEKLY COMPETITIVE REPORT'!R14</f>
        <v>10726</v>
      </c>
      <c r="S14" s="23">
        <f>'WEEKLY COMPETITIVE REPORT'!S14</f>
        <v>14500</v>
      </c>
      <c r="T14" s="65">
        <f>'WEEKLY COMPETITIVE REPORT'!T14</f>
        <v>-29.652301665034273</v>
      </c>
      <c r="U14" s="15">
        <f>'WEEKLY COMPETITIVE REPORT'!U14/Y4</f>
        <v>632452.6273350356</v>
      </c>
      <c r="V14" s="15">
        <f aca="true" t="shared" si="1" ref="V14:V20">P14/O14</f>
        <v>5616.058447667103</v>
      </c>
      <c r="W14" s="26">
        <f aca="true" t="shared" si="2" ref="W14:W20">P14+U14</f>
        <v>694229.2702593737</v>
      </c>
      <c r="X14" s="23">
        <f>'WEEKLY COMPETITIVE REPORT'!X14</f>
        <v>109950</v>
      </c>
      <c r="Y14" s="57">
        <f>'WEEKLY COMPETITIVE REPORT'!Y14</f>
        <v>120676</v>
      </c>
    </row>
    <row r="15" spans="1:25" ht="12.75">
      <c r="A15" s="51">
        <v>2</v>
      </c>
      <c r="B15" s="4" t="str">
        <f>'WEEKLY COMPETITIVE REPORT'!B15</f>
        <v>New</v>
      </c>
      <c r="C15" s="4" t="str">
        <f>'WEEKLY COMPETITIVE REPORT'!C15</f>
        <v>DUE DATE</v>
      </c>
      <c r="D15" s="4" t="str">
        <f>'WEEKLY COMPETITIVE REPORT'!D15</f>
        <v>DRAGA POČAKAJ SEM NA POTI</v>
      </c>
      <c r="E15" s="4" t="str">
        <f>'WEEKLY COMPETITIVE REPORT'!E15</f>
        <v>WB</v>
      </c>
      <c r="F15" s="4" t="str">
        <f>'WEEKLY COMPETITIVE REPORT'!F15</f>
        <v>Blitz</v>
      </c>
      <c r="G15" s="38">
        <f>'WEEKLY COMPETITIVE REPORT'!G15</f>
        <v>1</v>
      </c>
      <c r="H15" s="38">
        <f>'WEEKLY COMPETITIVE REPORT'!H15</f>
        <v>8</v>
      </c>
      <c r="I15" s="15">
        <f>'WEEKLY COMPETITIVE REPORT'!I15/Y4</f>
        <v>33908.07687138826</v>
      </c>
      <c r="J15" s="15">
        <f>'WEEKLY COMPETITIVE REPORT'!J15/Y4</f>
        <v>0</v>
      </c>
      <c r="K15" s="23">
        <f>'WEEKLY COMPETITIVE REPORT'!K15</f>
        <v>5015</v>
      </c>
      <c r="L15" s="23">
        <f>'WEEKLY COMPETITIVE REPORT'!L15</f>
        <v>0</v>
      </c>
      <c r="M15" s="65">
        <f>'WEEKLY COMPETITIVE REPORT'!M15</f>
        <v>0</v>
      </c>
      <c r="N15" s="15">
        <f t="shared" si="0"/>
        <v>4238.509608923532</v>
      </c>
      <c r="O15" s="38">
        <f>'WEEKLY COMPETITIVE REPORT'!O15</f>
        <v>8</v>
      </c>
      <c r="P15" s="15">
        <f>'WEEKLY COMPETITIVE REPORT'!P15/Y4</f>
        <v>51978.22873269722</v>
      </c>
      <c r="Q15" s="15">
        <f>'WEEKLY COMPETITIVE REPORT'!Q15/Y4</f>
        <v>1730.950141110066</v>
      </c>
      <c r="R15" s="23">
        <f>'WEEKLY COMPETITIVE REPORT'!R15</f>
        <v>8554</v>
      </c>
      <c r="S15" s="23">
        <f>'WEEKLY COMPETITIVE REPORT'!S15</f>
        <v>266</v>
      </c>
      <c r="T15" s="65">
        <f>'WEEKLY COMPETITIVE REPORT'!T15</f>
        <v>0</v>
      </c>
      <c r="U15" s="15">
        <f>'WEEKLY COMPETITIVE REPORT'!U15/Y4</f>
        <v>1730.950141110066</v>
      </c>
      <c r="V15" s="15">
        <f t="shared" si="1"/>
        <v>6497.278591587153</v>
      </c>
      <c r="W15" s="26">
        <f t="shared" si="2"/>
        <v>53709.17887380729</v>
      </c>
      <c r="X15" s="23">
        <f>'WEEKLY COMPETITIVE REPORT'!X15</f>
        <v>266</v>
      </c>
      <c r="Y15" s="57">
        <f>'WEEKLY COMPETITIVE REPORT'!Y15</f>
        <v>8820</v>
      </c>
    </row>
    <row r="16" spans="1:25" ht="12.75">
      <c r="A16" s="51">
        <v>3</v>
      </c>
      <c r="B16" s="4">
        <f>'WEEKLY COMPETITIVE REPORT'!B16</f>
        <v>2</v>
      </c>
      <c r="C16" s="4" t="str">
        <f>'WEEKLY COMPETITIVE REPORT'!C16</f>
        <v>HARRY POTTER AND THE DEATHLY HOLLOWS - PART 1</v>
      </c>
      <c r="D16" s="4" t="str">
        <f>'WEEKLY COMPETITIVE REPORT'!D16</f>
        <v>HARRY POTTER IN SVETINJE SMRTI - 1.DEL</v>
      </c>
      <c r="E16" s="4" t="str">
        <f>'WEEKLY COMPETITIVE REPORT'!E16</f>
        <v>WB</v>
      </c>
      <c r="F16" s="4" t="str">
        <f>'WEEKLY COMPETITIVE REPORT'!F16</f>
        <v>Blitz</v>
      </c>
      <c r="G16" s="38">
        <f>'WEEKLY COMPETITIVE REPORT'!G16</f>
        <v>3</v>
      </c>
      <c r="H16" s="38">
        <f>'WEEKLY COMPETITIVE REPORT'!H16</f>
        <v>16</v>
      </c>
      <c r="I16" s="15">
        <f>'WEEKLY COMPETITIVE REPORT'!I16/Y4</f>
        <v>31335.841956726246</v>
      </c>
      <c r="J16" s="15">
        <f>'WEEKLY COMPETITIVE REPORT'!J16/Y4</f>
        <v>61553.554629754064</v>
      </c>
      <c r="K16" s="23">
        <f>'WEEKLY COMPETITIVE REPORT'!K16</f>
        <v>4654</v>
      </c>
      <c r="L16" s="23">
        <f>'WEEKLY COMPETITIVE REPORT'!L16</f>
        <v>9069</v>
      </c>
      <c r="M16" s="65">
        <f>'WEEKLY COMPETITIVE REPORT'!M16</f>
        <v>-49.09174271865857</v>
      </c>
      <c r="N16" s="15">
        <f t="shared" si="0"/>
        <v>1958.4901222953904</v>
      </c>
      <c r="O16" s="38">
        <f>'WEEKLY COMPETITIVE REPORT'!O16</f>
        <v>16</v>
      </c>
      <c r="P16" s="15">
        <f>'WEEKLY COMPETITIVE REPORT'!P16/Y4</f>
        <v>41107.37804058594</v>
      </c>
      <c r="Q16" s="15">
        <f>'WEEKLY COMPETITIVE REPORT'!Q16/Y4</f>
        <v>81568.33758903373</v>
      </c>
      <c r="R16" s="23">
        <f>'WEEKLY COMPETITIVE REPORT'!R16</f>
        <v>6373</v>
      </c>
      <c r="S16" s="23">
        <f>'WEEKLY COMPETITIVE REPORT'!S16</f>
        <v>12656</v>
      </c>
      <c r="T16" s="65">
        <f>'WEEKLY COMPETITIVE REPORT'!T16</f>
        <v>-49.60375648735481</v>
      </c>
      <c r="U16" s="15">
        <f>'WEEKLY COMPETITIVE REPORT'!U16/Y4</f>
        <v>273246.8754199704</v>
      </c>
      <c r="V16" s="15">
        <f t="shared" si="1"/>
        <v>2569.2111275366215</v>
      </c>
      <c r="W16" s="26">
        <f t="shared" si="2"/>
        <v>314354.2534605564</v>
      </c>
      <c r="X16" s="23">
        <f>'WEEKLY COMPETITIVE REPORT'!X16</f>
        <v>43467</v>
      </c>
      <c r="Y16" s="57">
        <f>'WEEKLY COMPETITIVE REPORT'!Y16</f>
        <v>49840</v>
      </c>
    </row>
    <row r="17" spans="1:25" ht="12.75">
      <c r="A17" s="51">
        <v>4</v>
      </c>
      <c r="B17" s="4" t="str">
        <f>'WEEKLY COMPETITIVE REPORT'!B17</f>
        <v>New</v>
      </c>
      <c r="C17" s="4" t="str">
        <f>'WEEKLY COMPETITIVE REPORT'!C17</f>
        <v>MEGAMIND</v>
      </c>
      <c r="D17" s="4" t="str">
        <f>'WEEKLY COMPETITIVE REPORT'!D17</f>
        <v>MEGAUM</v>
      </c>
      <c r="E17" s="4" t="str">
        <f>'WEEKLY COMPETITIVE REPORT'!E17</f>
        <v>IPAR</v>
      </c>
      <c r="F17" s="4" t="str">
        <f>'WEEKLY COMPETITIVE REPORT'!F17</f>
        <v>Karantanija</v>
      </c>
      <c r="G17" s="38">
        <f>'WEEKLY COMPETITIVE REPORT'!G17</f>
        <v>1</v>
      </c>
      <c r="H17" s="38">
        <f>'WEEKLY COMPETITIVE REPORT'!H17</f>
        <v>18</v>
      </c>
      <c r="I17" s="15">
        <f>'WEEKLY COMPETITIVE REPORT'!I17/Y4</f>
        <v>23650.04703668862</v>
      </c>
      <c r="J17" s="15">
        <f>'WEEKLY COMPETITIVE REPORT'!J17/Y4</f>
        <v>0</v>
      </c>
      <c r="K17" s="23">
        <f>'WEEKLY COMPETITIVE REPORT'!K17</f>
        <v>3269</v>
      </c>
      <c r="L17" s="23">
        <f>'WEEKLY COMPETITIVE REPORT'!L17</f>
        <v>0</v>
      </c>
      <c r="M17" s="65">
        <f>'WEEKLY COMPETITIVE REPORT'!M17</f>
        <v>0</v>
      </c>
      <c r="N17" s="15">
        <f t="shared" si="0"/>
        <v>1313.8915020382565</v>
      </c>
      <c r="O17" s="38">
        <f>'WEEKLY COMPETITIVE REPORT'!O17</f>
        <v>18</v>
      </c>
      <c r="P17" s="15">
        <f>'WEEKLY COMPETITIVE REPORT'!P17/Y4</f>
        <v>32296.734309904583</v>
      </c>
      <c r="Q17" s="15">
        <f>'WEEKLY COMPETITIVE REPORT'!Q17/Y4</f>
        <v>966.2679747345787</v>
      </c>
      <c r="R17" s="23">
        <f>'WEEKLY COMPETITIVE REPORT'!R17</f>
        <v>5024</v>
      </c>
      <c r="S17" s="23">
        <f>'WEEKLY COMPETITIVE REPORT'!S17</f>
        <v>236</v>
      </c>
      <c r="T17" s="65">
        <f>'WEEKLY COMPETITIVE REPORT'!T17</f>
        <v>0</v>
      </c>
      <c r="U17" s="15">
        <f>'WEEKLY COMPETITIVE REPORT'!U17/Y4</f>
        <v>966.2679747345787</v>
      </c>
      <c r="V17" s="15">
        <f t="shared" si="1"/>
        <v>1794.2630172169213</v>
      </c>
      <c r="W17" s="26">
        <f t="shared" si="2"/>
        <v>33263.00228463916</v>
      </c>
      <c r="X17" s="23">
        <f>'WEEKLY COMPETITIVE REPORT'!X17</f>
        <v>236</v>
      </c>
      <c r="Y17" s="57">
        <f>'WEEKLY COMPETITIVE REPORT'!Y17</f>
        <v>5260</v>
      </c>
    </row>
    <row r="18" spans="1:25" ht="13.5" customHeight="1">
      <c r="A18" s="51">
        <v>5</v>
      </c>
      <c r="B18" s="4">
        <f>'WEEKLY COMPETITIVE REPORT'!B18</f>
        <v>3</v>
      </c>
      <c r="C18" s="4" t="str">
        <f>'WEEKLY COMPETITIVE REPORT'!C18</f>
        <v>EASY A</v>
      </c>
      <c r="D18" s="4" t="str">
        <f>'WEEKLY COMPETITIVE REPORT'!D18</f>
        <v>LAHKA PUNCA</v>
      </c>
      <c r="E18" s="4" t="str">
        <f>'WEEKLY COMPETITIVE REPORT'!E18</f>
        <v>SONY</v>
      </c>
      <c r="F18" s="4" t="str">
        <f>'WEEKLY COMPETITIVE REPORT'!F18</f>
        <v>CF</v>
      </c>
      <c r="G18" s="38">
        <f>'WEEKLY COMPETITIVE REPORT'!G18</f>
        <v>4</v>
      </c>
      <c r="H18" s="38">
        <f>'WEEKLY COMPETITIVE REPORT'!H18</f>
        <v>7</v>
      </c>
      <c r="I18" s="15">
        <f>'WEEKLY COMPETITIVE REPORT'!I18/Y4</f>
        <v>4260.180083322134</v>
      </c>
      <c r="J18" s="15">
        <f>'WEEKLY COMPETITIVE REPORT'!J18/Y4</f>
        <v>10115.575863459213</v>
      </c>
      <c r="K18" s="23">
        <f>'WEEKLY COMPETITIVE REPORT'!K18</f>
        <v>642</v>
      </c>
      <c r="L18" s="23">
        <f>'WEEKLY COMPETITIVE REPORT'!L18</f>
        <v>1526</v>
      </c>
      <c r="M18" s="65">
        <f>'WEEKLY COMPETITIVE REPORT'!M18</f>
        <v>-57.88494752225322</v>
      </c>
      <c r="N18" s="15">
        <f t="shared" si="0"/>
        <v>608.5971547603049</v>
      </c>
      <c r="O18" s="38">
        <f>'WEEKLY COMPETITIVE REPORT'!O18</f>
        <v>7</v>
      </c>
      <c r="P18" s="15">
        <f>'WEEKLY COMPETITIVE REPORT'!P18/Y4</f>
        <v>5966.939927429109</v>
      </c>
      <c r="Q18" s="15">
        <f>'WEEKLY COMPETITIVE REPORT'!Q18/Y4</f>
        <v>13738.744792366617</v>
      </c>
      <c r="R18" s="23">
        <f>'WEEKLY COMPETITIVE REPORT'!R18</f>
        <v>999</v>
      </c>
      <c r="S18" s="23">
        <f>'WEEKLY COMPETITIVE REPORT'!S18</f>
        <v>2278</v>
      </c>
      <c r="T18" s="65">
        <f>'WEEKLY COMPETITIVE REPORT'!T18</f>
        <v>-56.56852196028563</v>
      </c>
      <c r="U18" s="15">
        <f>'WEEKLY COMPETITIVE REPORT'!U18/Y4</f>
        <v>69113.02244322</v>
      </c>
      <c r="V18" s="15">
        <f t="shared" si="1"/>
        <v>852.4199896327299</v>
      </c>
      <c r="W18" s="26">
        <f t="shared" si="2"/>
        <v>75079.96237064911</v>
      </c>
      <c r="X18" s="23">
        <f>'WEEKLY COMPETITIVE REPORT'!X18</f>
        <v>11560</v>
      </c>
      <c r="Y18" s="57">
        <f>'WEEKLY COMPETITIVE REPORT'!Y18</f>
        <v>12559</v>
      </c>
    </row>
    <row r="19" spans="1:25" ht="12.75">
      <c r="A19" s="51">
        <v>6</v>
      </c>
      <c r="B19" s="4">
        <f>'WEEKLY COMPETITIVE REPORT'!B19</f>
        <v>7</v>
      </c>
      <c r="C19" s="4" t="str">
        <f>'WEEKLY COMPETITIVE REPORT'!C19</f>
        <v>THE SOCIAL NETWORK</v>
      </c>
      <c r="D19" s="4" t="str">
        <f>'WEEKLY COMPETITIVE REPORT'!D19</f>
        <v>SOCIALNO OMREZJE</v>
      </c>
      <c r="E19" s="4" t="str">
        <f>'WEEKLY COMPETITIVE REPORT'!E19</f>
        <v>SONY</v>
      </c>
      <c r="F19" s="4" t="str">
        <f>'WEEKLY COMPETITIVE REPORT'!F19</f>
        <v>CF</v>
      </c>
      <c r="G19" s="38">
        <f>'WEEKLY COMPETITIVE REPORT'!G19</f>
        <v>6</v>
      </c>
      <c r="H19" s="38">
        <f>'WEEKLY COMPETITIVE REPORT'!H19</f>
        <v>7</v>
      </c>
      <c r="I19" s="15">
        <f>'WEEKLY COMPETITIVE REPORT'!I19/Y4</f>
        <v>2527.8860368230075</v>
      </c>
      <c r="J19" s="15">
        <f>'WEEKLY COMPETITIVE REPORT'!J19/Y4</f>
        <v>4571.966133584196</v>
      </c>
      <c r="K19" s="23">
        <f>'WEEKLY COMPETITIVE REPORT'!K19</f>
        <v>392</v>
      </c>
      <c r="L19" s="23">
        <f>'WEEKLY COMPETITIVE REPORT'!L19</f>
        <v>691</v>
      </c>
      <c r="M19" s="65">
        <f>'WEEKLY COMPETITIVE REPORT'!M19</f>
        <v>-44.70899470899471</v>
      </c>
      <c r="N19" s="15">
        <f t="shared" si="0"/>
        <v>361.12657668900107</v>
      </c>
      <c r="O19" s="38">
        <f>'WEEKLY COMPETITIVE REPORT'!O19</f>
        <v>7</v>
      </c>
      <c r="P19" s="15">
        <f>'WEEKLY COMPETITIVE REPORT'!P19/Y4</f>
        <v>5755.9467813465935</v>
      </c>
      <c r="Q19" s="15">
        <f>'WEEKLY COMPETITIVE REPORT'!Q19/Y4</f>
        <v>6755.812390807688</v>
      </c>
      <c r="R19" s="23">
        <f>'WEEKLY COMPETITIVE REPORT'!R19</f>
        <v>1014</v>
      </c>
      <c r="S19" s="23">
        <f>'WEEKLY COMPETITIVE REPORT'!S19</f>
        <v>1109</v>
      </c>
      <c r="T19" s="65">
        <f>'WEEKLY COMPETITIVE REPORT'!T19</f>
        <v>-14.800079570320264</v>
      </c>
      <c r="U19" s="15">
        <f>'WEEKLY COMPETITIVE REPORT'!U19/Y4</f>
        <v>105966.9399274291</v>
      </c>
      <c r="V19" s="15">
        <f t="shared" si="1"/>
        <v>822.2781116209419</v>
      </c>
      <c r="W19" s="26">
        <f t="shared" si="2"/>
        <v>111722.8867087757</v>
      </c>
      <c r="X19" s="23">
        <f>'WEEKLY COMPETITIVE REPORT'!X19</f>
        <v>17553</v>
      </c>
      <c r="Y19" s="57">
        <f>'WEEKLY COMPETITIVE REPORT'!Y19</f>
        <v>18567</v>
      </c>
    </row>
    <row r="20" spans="1:25" ht="12.75">
      <c r="A20" s="52">
        <v>7</v>
      </c>
      <c r="B20" s="4">
        <f>'WEEKLY COMPETITIVE REPORT'!B20</f>
        <v>8</v>
      </c>
      <c r="C20" s="4" t="str">
        <f>'WEEKLY COMPETITIVE REPORT'!C20</f>
        <v>THE ROMANTICS</v>
      </c>
      <c r="D20" s="4" t="str">
        <f>'WEEKLY COMPETITIVE REPORT'!D20</f>
        <v>ROMANCE MED PRIJATELJI</v>
      </c>
      <c r="E20" s="4" t="str">
        <f>'WEEKLY COMPETITIVE REPORT'!E20</f>
        <v>INDEP</v>
      </c>
      <c r="F20" s="4" t="str">
        <f>'WEEKLY COMPETITIVE REPORT'!F20</f>
        <v>Kolosej</v>
      </c>
      <c r="G20" s="38">
        <f>'WEEKLY COMPETITIVE REPORT'!G20</f>
        <v>3</v>
      </c>
      <c r="H20" s="38">
        <f>'WEEKLY COMPETITIVE REPORT'!H20</f>
        <v>3</v>
      </c>
      <c r="I20" s="15">
        <f>'WEEKLY COMPETITIVE REPORT'!I20/Y4</f>
        <v>2908.21126192716</v>
      </c>
      <c r="J20" s="15">
        <f>'WEEKLY COMPETITIVE REPORT'!J20/Y4</f>
        <v>4527.6172557451955</v>
      </c>
      <c r="K20" s="23">
        <f>'WEEKLY COMPETITIVE REPORT'!K20</f>
        <v>425</v>
      </c>
      <c r="L20" s="23">
        <f>'WEEKLY COMPETITIVE REPORT'!L20</f>
        <v>654</v>
      </c>
      <c r="M20" s="65">
        <f>'WEEKLY COMPETITIVE REPORT'!M20</f>
        <v>-35.76728999703175</v>
      </c>
      <c r="N20" s="15">
        <f t="shared" si="0"/>
        <v>969.4037539757201</v>
      </c>
      <c r="O20" s="38">
        <f>'WEEKLY COMPETITIVE REPORT'!O20</f>
        <v>3</v>
      </c>
      <c r="P20" s="15">
        <f>'WEEKLY COMPETITIVE REPORT'!P20/Y4</f>
        <v>4635.129686870045</v>
      </c>
      <c r="Q20" s="15">
        <f>'WEEKLY COMPETITIVE REPORT'!Q20/Y4</f>
        <v>6599.9193656766565</v>
      </c>
      <c r="R20" s="23">
        <f>'WEEKLY COMPETITIVE REPORT'!R20</f>
        <v>727</v>
      </c>
      <c r="S20" s="23">
        <f>'WEEKLY COMPETITIVE REPORT'!S20</f>
        <v>1030</v>
      </c>
      <c r="T20" s="65">
        <f>'WEEKLY COMPETITIVE REPORT'!T20</f>
        <v>-29.769904296477307</v>
      </c>
      <c r="U20" s="15">
        <f>'WEEKLY COMPETITIVE REPORT'!U20/Y4</f>
        <v>6995.027550060476</v>
      </c>
      <c r="V20" s="15">
        <f t="shared" si="1"/>
        <v>1545.0432289566816</v>
      </c>
      <c r="W20" s="26">
        <f t="shared" si="2"/>
        <v>11630.157236930521</v>
      </c>
      <c r="X20" s="23">
        <f>'WEEKLY COMPETITIVE REPORT'!X20</f>
        <v>1477</v>
      </c>
      <c r="Y20" s="57">
        <f>'WEEKLY COMPETITIVE REPORT'!Y20</f>
        <v>2204</v>
      </c>
    </row>
    <row r="21" spans="1:25" ht="12.75">
      <c r="A21" s="51">
        <v>8</v>
      </c>
      <c r="B21" s="4">
        <f>'WEEKLY COMPETITIVE REPORT'!B21</f>
        <v>6</v>
      </c>
      <c r="C21" s="4" t="str">
        <f>'WEEKLY COMPETITIVE REPORT'!C21</f>
        <v>HEARTBREAKER (L'ARNACOEUR)</v>
      </c>
      <c r="D21" s="4" t="str">
        <f>'WEEKLY COMPETITIVE REPORT'!D21</f>
        <v>LOMILEC SRC</v>
      </c>
      <c r="E21" s="4" t="str">
        <f>'WEEKLY COMPETITIVE REPORT'!E21</f>
        <v>INDEP</v>
      </c>
      <c r="F21" s="4" t="str">
        <f>'WEEKLY COMPETITIVE REPORT'!F21</f>
        <v>Blitz</v>
      </c>
      <c r="G21" s="38">
        <f>'WEEKLY COMPETITIVE REPORT'!G21</f>
        <v>3</v>
      </c>
      <c r="H21" s="38">
        <f>'WEEKLY COMPETITIVE REPORT'!H21</f>
        <v>4</v>
      </c>
      <c r="I21" s="15">
        <f>'WEEKLY COMPETITIVE REPORT'!I21/Y4</f>
        <v>3363.795188818707</v>
      </c>
      <c r="J21" s="15">
        <f>'WEEKLY COMPETITIVE REPORT'!J21/Y4</f>
        <v>6597.231554898535</v>
      </c>
      <c r="K21" s="23">
        <f>'WEEKLY COMPETITIVE REPORT'!K21</f>
        <v>511</v>
      </c>
      <c r="L21" s="23">
        <f>'WEEKLY COMPETITIVE REPORT'!L21</f>
        <v>1001</v>
      </c>
      <c r="M21" s="65">
        <f>'WEEKLY COMPETITIVE REPORT'!M21</f>
        <v>-49.01201874108779</v>
      </c>
      <c r="N21" s="15">
        <f aca="true" t="shared" si="3" ref="N21:N33">I21/H21</f>
        <v>840.9487972046768</v>
      </c>
      <c r="O21" s="38">
        <f>'WEEKLY COMPETITIVE REPORT'!O21</f>
        <v>4</v>
      </c>
      <c r="P21" s="15">
        <f>'WEEKLY COMPETITIVE REPORT'!P21/Y4</f>
        <v>4511.490391076469</v>
      </c>
      <c r="Q21" s="15">
        <f>'WEEKLY COMPETITIVE REPORT'!Q21/Y4</f>
        <v>9513.50624916006</v>
      </c>
      <c r="R21" s="23">
        <f>'WEEKLY COMPETITIVE REPORT'!R21</f>
        <v>773</v>
      </c>
      <c r="S21" s="23">
        <f>'WEEKLY COMPETITIVE REPORT'!S21</f>
        <v>1652</v>
      </c>
      <c r="T21" s="65">
        <f>'WEEKLY COMPETITIVE REPORT'!T21</f>
        <v>-52.578047746856896</v>
      </c>
      <c r="U21" s="15">
        <f>'WEEKLY COMPETITIVE REPORT'!U21/Y4</f>
        <v>10559.064641849214</v>
      </c>
      <c r="V21" s="15">
        <f aca="true" t="shared" si="4" ref="V21:V33">P21/O21</f>
        <v>1127.8725977691172</v>
      </c>
      <c r="W21" s="26">
        <f aca="true" t="shared" si="5" ref="W21:W33">P21+U21</f>
        <v>15070.555032925684</v>
      </c>
      <c r="X21" s="23">
        <f>'WEEKLY COMPETITIVE REPORT'!X21</f>
        <v>1805</v>
      </c>
      <c r="Y21" s="57">
        <f>'WEEKLY COMPETITIVE REPORT'!Y21</f>
        <v>2578</v>
      </c>
    </row>
    <row r="22" spans="1:25" ht="12.75">
      <c r="A22" s="51">
        <v>9</v>
      </c>
      <c r="B22" s="4">
        <f>'WEEKLY COMPETITIVE REPORT'!B22</f>
        <v>5</v>
      </c>
      <c r="C22" s="4" t="str">
        <f>'WEEKLY COMPETITIVE REPORT'!C22</f>
        <v>SAW 7 3D</v>
      </c>
      <c r="D22" s="4" t="str">
        <f>'WEEKLY COMPETITIVE REPORT'!D22</f>
        <v>ZAGA 7 3D</v>
      </c>
      <c r="E22" s="4" t="str">
        <f>'WEEKLY COMPETITIVE REPORT'!E22</f>
        <v>INDEP</v>
      </c>
      <c r="F22" s="4" t="str">
        <f>'WEEKLY COMPETITIVE REPORT'!F22</f>
        <v>Cinemania</v>
      </c>
      <c r="G22" s="38">
        <f>'WEEKLY COMPETITIVE REPORT'!G22</f>
        <v>6</v>
      </c>
      <c r="H22" s="38">
        <f>'WEEKLY COMPETITIVE REPORT'!H22</f>
        <v>11</v>
      </c>
      <c r="I22" s="15">
        <f>'WEEKLY COMPETITIVE REPORT'!I22/Y4</f>
        <v>2492.944496707432</v>
      </c>
      <c r="J22" s="15">
        <f>'WEEKLY COMPETITIVE REPORT'!J22/Y4</f>
        <v>6624.109662679747</v>
      </c>
      <c r="K22" s="23">
        <f>'WEEKLY COMPETITIVE REPORT'!K22</f>
        <v>297</v>
      </c>
      <c r="L22" s="23">
        <f>'WEEKLY COMPETITIVE REPORT'!L22</f>
        <v>839</v>
      </c>
      <c r="M22" s="65">
        <f>'WEEKLY COMPETITIVE REPORT'!M22</f>
        <v>-62.365591397849464</v>
      </c>
      <c r="N22" s="15">
        <f t="shared" si="3"/>
        <v>226.63131788249382</v>
      </c>
      <c r="O22" s="38">
        <f>'WEEKLY COMPETITIVE REPORT'!O22</f>
        <v>11</v>
      </c>
      <c r="P22" s="15">
        <f>'WEEKLY COMPETITIVE REPORT'!P22/Y4</f>
        <v>3633.92017201989</v>
      </c>
      <c r="Q22" s="15">
        <f>'WEEKLY COMPETITIVE REPORT'!Q22/Y4</f>
        <v>9639.833355731756</v>
      </c>
      <c r="R22" s="23">
        <f>'WEEKLY COMPETITIVE REPORT'!R22</f>
        <v>474</v>
      </c>
      <c r="S22" s="23">
        <f>'WEEKLY COMPETITIVE REPORT'!S22</f>
        <v>1319</v>
      </c>
      <c r="T22" s="65">
        <f>'WEEKLY COMPETITIVE REPORT'!T22</f>
        <v>-62.303080998187646</v>
      </c>
      <c r="U22" s="15">
        <f>'WEEKLY COMPETITIVE REPORT'!U22/Y4</f>
        <v>317919.6344577342</v>
      </c>
      <c r="V22" s="15">
        <f t="shared" si="4"/>
        <v>330.3563792745354</v>
      </c>
      <c r="W22" s="26">
        <f t="shared" si="5"/>
        <v>321553.55462975404</v>
      </c>
      <c r="X22" s="23">
        <f>'WEEKLY COMPETITIVE REPORT'!X22</f>
        <v>43847</v>
      </c>
      <c r="Y22" s="57">
        <f>'WEEKLY COMPETITIVE REPORT'!Y22</f>
        <v>44321</v>
      </c>
    </row>
    <row r="23" spans="1:25" ht="12.75">
      <c r="A23" s="51">
        <v>10</v>
      </c>
      <c r="B23" s="4">
        <f>'WEEKLY COMPETITIVE REPORT'!B23</f>
        <v>9</v>
      </c>
      <c r="C23" s="4" t="str">
        <f>'WEEKLY COMPETITIVE REPORT'!C23</f>
        <v>YOU AGAIN</v>
      </c>
      <c r="D23" s="4" t="str">
        <f>'WEEKLY COMPETITIVE REPORT'!D23</f>
        <v>SPET TI</v>
      </c>
      <c r="E23" s="4" t="str">
        <f>'WEEKLY COMPETITIVE REPORT'!E23</f>
        <v>WDI</v>
      </c>
      <c r="F23" s="4" t="str">
        <f>'WEEKLY COMPETITIVE REPORT'!F23</f>
        <v>CENEX</v>
      </c>
      <c r="G23" s="38">
        <f>'WEEKLY COMPETITIVE REPORT'!G23</f>
        <v>6</v>
      </c>
      <c r="H23" s="38">
        <f>'WEEKLY COMPETITIVE REPORT'!H23</f>
        <v>6</v>
      </c>
      <c r="I23" s="15">
        <f>'WEEKLY COMPETITIVE REPORT'!I23/Y4</f>
        <v>1890.8748824082786</v>
      </c>
      <c r="J23" s="15">
        <f>'WEEKLY COMPETITIVE REPORT'!J23/Y4</f>
        <v>4039.779599516194</v>
      </c>
      <c r="K23" s="23">
        <f>'WEEKLY COMPETITIVE REPORT'!K23</f>
        <v>294</v>
      </c>
      <c r="L23" s="23">
        <f>'WEEKLY COMPETITIVE REPORT'!L23</f>
        <v>616</v>
      </c>
      <c r="M23" s="65">
        <f>'WEEKLY COMPETITIVE REPORT'!M23</f>
        <v>-53.1936127744511</v>
      </c>
      <c r="N23" s="15">
        <f t="shared" si="3"/>
        <v>315.1458137347131</v>
      </c>
      <c r="O23" s="38">
        <f>'WEEKLY COMPETITIVE REPORT'!O23</f>
        <v>6</v>
      </c>
      <c r="P23" s="15">
        <f>'WEEKLY COMPETITIVE REPORT'!P23/Y4</f>
        <v>2705.281548179008</v>
      </c>
      <c r="Q23" s="15">
        <f>'WEEKLY COMPETITIVE REPORT'!Q23/Y4</f>
        <v>5929.310576535412</v>
      </c>
      <c r="R23" s="23">
        <f>'WEEKLY COMPETITIVE REPORT'!R23</f>
        <v>448</v>
      </c>
      <c r="S23" s="23">
        <f>'WEEKLY COMPETITIVE REPORT'!S23</f>
        <v>992</v>
      </c>
      <c r="T23" s="65">
        <f>'WEEKLY COMPETITIVE REPORT'!T23</f>
        <v>-54.37443336355394</v>
      </c>
      <c r="U23" s="15">
        <f>'WEEKLY COMPETITIVE REPORT'!U23/Y4</f>
        <v>89389.86695336648</v>
      </c>
      <c r="V23" s="15">
        <f t="shared" si="4"/>
        <v>450.8802580298347</v>
      </c>
      <c r="W23" s="26">
        <f t="shared" si="5"/>
        <v>92095.14850154548</v>
      </c>
      <c r="X23" s="23">
        <f>'WEEKLY COMPETITIVE REPORT'!X23</f>
        <v>14814</v>
      </c>
      <c r="Y23" s="57">
        <f>'WEEKLY COMPETITIVE REPORT'!Y23</f>
        <v>15262</v>
      </c>
    </row>
    <row r="24" spans="1:25" ht="12.75">
      <c r="A24" s="51">
        <v>11</v>
      </c>
      <c r="B24" s="4">
        <f>'WEEKLY COMPETITIVE REPORT'!B24</f>
        <v>12</v>
      </c>
      <c r="C24" s="4" t="str">
        <f>'WEEKLY COMPETITIVE REPORT'!C24</f>
        <v>DEVIL</v>
      </c>
      <c r="D24" s="4" t="str">
        <f>'WEEKLY COMPETITIVE REPORT'!D24</f>
        <v>HUDIC</v>
      </c>
      <c r="E24" s="4" t="str">
        <f>'WEEKLY COMPETITIVE REPORT'!E24</f>
        <v>UNI</v>
      </c>
      <c r="F24" s="4" t="str">
        <f>'WEEKLY COMPETITIVE REPORT'!F24</f>
        <v>Karantanija</v>
      </c>
      <c r="G24" s="38">
        <f>'WEEKLY COMPETITIVE REPORT'!G24</f>
        <v>6</v>
      </c>
      <c r="H24" s="38">
        <f>'WEEKLY COMPETITIVE REPORT'!H24</f>
        <v>7</v>
      </c>
      <c r="I24" s="15">
        <f>'WEEKLY COMPETITIVE REPORT'!I24/Y4</f>
        <v>1794.1136943959145</v>
      </c>
      <c r="J24" s="15">
        <f>'WEEKLY COMPETITIVE REPORT'!J24/Y4</f>
        <v>2304.7977422389463</v>
      </c>
      <c r="K24" s="23">
        <f>'WEEKLY COMPETITIVE REPORT'!K24</f>
        <v>283</v>
      </c>
      <c r="L24" s="23">
        <f>'WEEKLY COMPETITIVE REPORT'!L24</f>
        <v>358</v>
      </c>
      <c r="M24" s="65">
        <f>'WEEKLY COMPETITIVE REPORT'!M24</f>
        <v>-22.15743440233237</v>
      </c>
      <c r="N24" s="15">
        <f t="shared" si="3"/>
        <v>256.3019563422735</v>
      </c>
      <c r="O24" s="38">
        <f>'WEEKLY COMPETITIVE REPORT'!O24</f>
        <v>7</v>
      </c>
      <c r="P24" s="15">
        <f>'WEEKLY COMPETITIVE REPORT'!P24/Y4</f>
        <v>2510.4152667652197</v>
      </c>
      <c r="Q24" s="15">
        <f>'WEEKLY COMPETITIVE REPORT'!Q24/Y4</f>
        <v>3000.9407337723424</v>
      </c>
      <c r="R24" s="23">
        <f>'WEEKLY COMPETITIVE REPORT'!R24</f>
        <v>420</v>
      </c>
      <c r="S24" s="23">
        <f>'WEEKLY COMPETITIVE REPORT'!S24</f>
        <v>490</v>
      </c>
      <c r="T24" s="65">
        <f>'WEEKLY COMPETITIVE REPORT'!T24</f>
        <v>-16.34572324227497</v>
      </c>
      <c r="U24" s="15">
        <f>'WEEKLY COMPETITIVE REPORT'!U24/Y4</f>
        <v>68904.71710791561</v>
      </c>
      <c r="V24" s="15">
        <f t="shared" si="4"/>
        <v>358.6307523950314</v>
      </c>
      <c r="W24" s="26">
        <f t="shared" si="5"/>
        <v>71415.13237468083</v>
      </c>
      <c r="X24" s="23">
        <f>'WEEKLY COMPETITIVE REPORT'!X24</f>
        <v>11301</v>
      </c>
      <c r="Y24" s="57">
        <f>'WEEKLY COMPETITIVE REPORT'!Y24</f>
        <v>11721</v>
      </c>
    </row>
    <row r="25" spans="1:25" ht="12.75">
      <c r="A25" s="51">
        <v>12</v>
      </c>
      <c r="B25" s="4">
        <f>'WEEKLY COMPETITIVE REPORT'!B25</f>
        <v>11</v>
      </c>
      <c r="C25" s="4" t="str">
        <f>'WEEKLY COMPETITIVE REPORT'!C25</f>
        <v>TAMARA DREWE</v>
      </c>
      <c r="D25" s="4" t="str">
        <f>'WEEKLY COMPETITIVE REPORT'!D25</f>
        <v>TAMARA DREWE</v>
      </c>
      <c r="E25" s="4" t="str">
        <f>'WEEKLY COMPETITIVE REPORT'!E25</f>
        <v>INDEP</v>
      </c>
      <c r="F25" s="4" t="str">
        <f>'WEEKLY COMPETITIVE REPORT'!F25</f>
        <v>Karantanija</v>
      </c>
      <c r="G25" s="38">
        <f>'WEEKLY COMPETITIVE REPORT'!G25</f>
        <v>3</v>
      </c>
      <c r="H25" s="38">
        <f>'WEEKLY COMPETITIVE REPORT'!H25</f>
        <v>6</v>
      </c>
      <c r="I25" s="15">
        <f>'WEEKLY COMPETITIVE REPORT'!I25/Y4</f>
        <v>1483.6715495229137</v>
      </c>
      <c r="J25" s="15">
        <f>'WEEKLY COMPETITIVE REPORT'!J25/Y4</f>
        <v>2542.6689961026746</v>
      </c>
      <c r="K25" s="23">
        <f>'WEEKLY COMPETITIVE REPORT'!K25</f>
        <v>212</v>
      </c>
      <c r="L25" s="23">
        <f>'WEEKLY COMPETITIVE REPORT'!L25</f>
        <v>381</v>
      </c>
      <c r="M25" s="65">
        <f>'WEEKLY COMPETITIVE REPORT'!M25</f>
        <v>-41.649048625792815</v>
      </c>
      <c r="N25" s="15">
        <f t="shared" si="3"/>
        <v>247.27859158715228</v>
      </c>
      <c r="O25" s="38">
        <f>'WEEKLY COMPETITIVE REPORT'!O25</f>
        <v>6</v>
      </c>
      <c r="P25" s="15">
        <f>'WEEKLY COMPETITIVE REPORT'!P25/Y4</f>
        <v>2377.3686332482193</v>
      </c>
      <c r="Q25" s="15">
        <f>'WEEKLY COMPETITIVE REPORT'!Q25/Y4</f>
        <v>3874.479236661739</v>
      </c>
      <c r="R25" s="23">
        <f>'WEEKLY COMPETITIVE REPORT'!R25</f>
        <v>370</v>
      </c>
      <c r="S25" s="23">
        <f>'WEEKLY COMPETITIVE REPORT'!S25</f>
        <v>633</v>
      </c>
      <c r="T25" s="65">
        <f>'WEEKLY COMPETITIVE REPORT'!T25</f>
        <v>-38.640305237599726</v>
      </c>
      <c r="U25" s="15">
        <f>'WEEKLY COMPETITIVE REPORT'!U25/Y4</f>
        <v>15265.42131433947</v>
      </c>
      <c r="V25" s="15">
        <f t="shared" si="4"/>
        <v>396.22810554136987</v>
      </c>
      <c r="W25" s="26">
        <f t="shared" si="5"/>
        <v>17642.78994758769</v>
      </c>
      <c r="X25" s="23">
        <f>'WEEKLY COMPETITIVE REPORT'!X25</f>
        <v>2480</v>
      </c>
      <c r="Y25" s="57">
        <f>'WEEKLY COMPETITIVE REPORT'!Y25</f>
        <v>2850</v>
      </c>
    </row>
    <row r="26" spans="1:25" ht="12.75" customHeight="1">
      <c r="A26" s="51">
        <v>13</v>
      </c>
      <c r="B26" s="4">
        <f>'WEEKLY COMPETITIVE REPORT'!B26</f>
        <v>10</v>
      </c>
      <c r="C26" s="4" t="str">
        <f>'WEEKLY COMPETITIVE REPORT'!C26</f>
        <v>WALL STREET: MONEY NEVER SLEEPS</v>
      </c>
      <c r="D26" s="4" t="str">
        <f>'WEEKLY COMPETITIVE REPORT'!D26</f>
        <v>WALL STREET: DENAR NIKOLI NE SPI</v>
      </c>
      <c r="E26" s="4" t="str">
        <f>'WEEKLY COMPETITIVE REPORT'!E26</f>
        <v>FOX</v>
      </c>
      <c r="F26" s="4" t="str">
        <f>'WEEKLY COMPETITIVE REPORT'!F26</f>
        <v>CF</v>
      </c>
      <c r="G26" s="38">
        <f>'WEEKLY COMPETITIVE REPORT'!G26</f>
        <v>5</v>
      </c>
      <c r="H26" s="38">
        <f>'WEEKLY COMPETITIVE REPORT'!H26</f>
        <v>4</v>
      </c>
      <c r="I26" s="15">
        <f>'WEEKLY COMPETITIVE REPORT'!I26/Y4</f>
        <v>1498.4545088025802</v>
      </c>
      <c r="J26" s="15">
        <f>'WEEKLY COMPETITIVE REPORT'!J26/Y4</f>
        <v>3103.077543340949</v>
      </c>
      <c r="K26" s="23">
        <f>'WEEKLY COMPETITIVE REPORT'!K26</f>
        <v>209</v>
      </c>
      <c r="L26" s="23">
        <f>'WEEKLY COMPETITIVE REPORT'!L26</f>
        <v>441</v>
      </c>
      <c r="M26" s="65">
        <f>'WEEKLY COMPETITIVE REPORT'!M26</f>
        <v>-51.710697271546124</v>
      </c>
      <c r="N26" s="15">
        <f t="shared" si="3"/>
        <v>374.61362720064506</v>
      </c>
      <c r="O26" s="38">
        <f>'WEEKLY COMPETITIVE REPORT'!O26</f>
        <v>4</v>
      </c>
      <c r="P26" s="15">
        <f>'WEEKLY COMPETITIVE REPORT'!P26/Y4</f>
        <v>2138.153473995431</v>
      </c>
      <c r="Q26" s="15">
        <f>'WEEKLY COMPETITIVE REPORT'!Q26/Y4</f>
        <v>4643.1931192044085</v>
      </c>
      <c r="R26" s="23">
        <f>'WEEKLY COMPETITIVE REPORT'!R26</f>
        <v>320</v>
      </c>
      <c r="S26" s="23">
        <f>'WEEKLY COMPETITIVE REPORT'!S26</f>
        <v>703</v>
      </c>
      <c r="T26" s="65">
        <f>'WEEKLY COMPETITIVE REPORT'!T26</f>
        <v>-53.95079594790159</v>
      </c>
      <c r="U26" s="15">
        <f>'WEEKLY COMPETITIVE REPORT'!U26/Y4</f>
        <v>50491.869372396184</v>
      </c>
      <c r="V26" s="15">
        <f t="shared" si="4"/>
        <v>534.5383684988577</v>
      </c>
      <c r="W26" s="26">
        <f t="shared" si="5"/>
        <v>52630.022846391614</v>
      </c>
      <c r="X26" s="23">
        <f>'WEEKLY COMPETITIVE REPORT'!X26</f>
        <v>7528</v>
      </c>
      <c r="Y26" s="57">
        <f>'WEEKLY COMPETITIVE REPORT'!Y26</f>
        <v>7848</v>
      </c>
    </row>
    <row r="27" spans="1:25" ht="12.75" customHeight="1">
      <c r="A27" s="51">
        <v>14</v>
      </c>
      <c r="B27" s="4">
        <f>'WEEKLY COMPETITIVE REPORT'!B27</f>
        <v>4</v>
      </c>
      <c r="C27" s="4" t="str">
        <f>'WEEKLY COMPETITIVE REPORT'!C27</f>
        <v>DESPICABLE ME</v>
      </c>
      <c r="D27" s="4" t="str">
        <f>'WEEKLY COMPETITIVE REPORT'!D27</f>
        <v>JAZ BARABA</v>
      </c>
      <c r="E27" s="4" t="str">
        <f>'WEEKLY COMPETITIVE REPORT'!E27</f>
        <v>UNI</v>
      </c>
      <c r="F27" s="4" t="str">
        <f>'WEEKLY COMPETITIVE REPORT'!F27</f>
        <v>Karantanija</v>
      </c>
      <c r="G27" s="38">
        <f>'WEEKLY COMPETITIVE REPORT'!G27</f>
        <v>8</v>
      </c>
      <c r="H27" s="38">
        <f>'WEEKLY COMPETITIVE REPORT'!H27</f>
        <v>18</v>
      </c>
      <c r="I27" s="15">
        <f>'WEEKLY COMPETITIVE REPORT'!I27/Y4</f>
        <v>1085.875554360973</v>
      </c>
      <c r="J27" s="15">
        <f>'WEEKLY COMPETITIVE REPORT'!J27/Y17</f>
        <v>1.6068441064638783</v>
      </c>
      <c r="K27" s="23">
        <f>'WEEKLY COMPETITIVE REPORT'!K27</f>
        <v>171</v>
      </c>
      <c r="L27" s="23">
        <f>'WEEKLY COMPETITIVE REPORT'!L27</f>
        <v>1672</v>
      </c>
      <c r="M27" s="65">
        <f>'WEEKLY COMPETITIVE REPORT'!M27</f>
        <v>-90.44013251301467</v>
      </c>
      <c r="N27" s="15">
        <f t="shared" si="3"/>
        <v>60.32641968672072</v>
      </c>
      <c r="O27" s="38">
        <f>'WEEKLY COMPETITIVE REPORT'!O27</f>
        <v>18</v>
      </c>
      <c r="P27" s="15">
        <f>'WEEKLY COMPETITIVE REPORT'!P27/Y4</f>
        <v>1814.2722752318236</v>
      </c>
      <c r="Q27" s="15">
        <f>'WEEKLY COMPETITIVE REPORT'!Q27/Y17</f>
        <v>1.7754752851711026</v>
      </c>
      <c r="R27" s="23">
        <f>'WEEKLY COMPETITIVE REPORT'!R27</f>
        <v>331</v>
      </c>
      <c r="S27" s="23">
        <f>'WEEKLY COMPETITIVE REPORT'!S27</f>
        <v>1884</v>
      </c>
      <c r="T27" s="65">
        <f>'WEEKLY COMPETITIVE REPORT'!T27</f>
        <v>-85.5444908448442</v>
      </c>
      <c r="U27" s="15">
        <f>'WEEKLY COMPETITIVE REPORT'!U27/Y17</f>
        <v>52.145817490494295</v>
      </c>
      <c r="V27" s="15">
        <f t="shared" si="4"/>
        <v>100.79290417954576</v>
      </c>
      <c r="W27" s="26">
        <f t="shared" si="5"/>
        <v>1866.4180927223179</v>
      </c>
      <c r="X27" s="23">
        <f>'WEEKLY COMPETITIVE REPORT'!X27</f>
        <v>57630</v>
      </c>
      <c r="Y27" s="57">
        <f>'WEEKLY COMPETITIVE REPORT'!Y27</f>
        <v>57961</v>
      </c>
    </row>
    <row r="28" spans="1:25" ht="12.75">
      <c r="A28" s="51">
        <v>15</v>
      </c>
      <c r="B28" s="4">
        <f>'WEEKLY COMPETITIVE REPORT'!B28</f>
        <v>14</v>
      </c>
      <c r="C28" s="4" t="str">
        <f>'WEEKLY COMPETITIVE REPORT'!C28</f>
        <v>OTHER GUYS</v>
      </c>
      <c r="D28" s="4" t="str">
        <f>'WEEKLY COMPETITIVE REPORT'!D28</f>
        <v>REZERVNA POLICISTA</v>
      </c>
      <c r="E28" s="4" t="str">
        <f>'WEEKLY COMPETITIVE REPORT'!E28</f>
        <v>SONY</v>
      </c>
      <c r="F28" s="4" t="str">
        <f>'WEEKLY COMPETITIVE REPORT'!F28</f>
        <v>CF</v>
      </c>
      <c r="G28" s="38">
        <f>'WEEKLY COMPETITIVE REPORT'!G28</f>
        <v>7</v>
      </c>
      <c r="H28" s="38">
        <f>'WEEKLY COMPETITIVE REPORT'!H28</f>
        <v>7</v>
      </c>
      <c r="I28" s="15">
        <f>'WEEKLY COMPETITIVE REPORT'!I28/Y4</f>
        <v>986.4265555704878</v>
      </c>
      <c r="J28" s="15">
        <f>'WEEKLY COMPETITIVE REPORT'!J28/Y17</f>
        <v>0.20931558935361216</v>
      </c>
      <c r="K28" s="23">
        <f>'WEEKLY COMPETITIVE REPORT'!K28</f>
        <v>160</v>
      </c>
      <c r="L28" s="23">
        <f>'WEEKLY COMPETITIVE REPORT'!L28</f>
        <v>244</v>
      </c>
      <c r="M28" s="65">
        <f>'WEEKLY COMPETITIVE REPORT'!M28</f>
        <v>-33.33333333333334</v>
      </c>
      <c r="N28" s="15">
        <f t="shared" si="3"/>
        <v>140.91807936721256</v>
      </c>
      <c r="O28" s="38">
        <f>'WEEKLY COMPETITIVE REPORT'!O28</f>
        <v>7</v>
      </c>
      <c r="P28" s="15">
        <f>'WEEKLY COMPETITIVE REPORT'!P28/Y4</f>
        <v>1224.2978094342159</v>
      </c>
      <c r="Q28" s="15">
        <f>'WEEKLY COMPETITIVE REPORT'!Q28/Y17</f>
        <v>0.28422053231939165</v>
      </c>
      <c r="R28" s="23">
        <f>'WEEKLY COMPETITIVE REPORT'!R28</f>
        <v>202</v>
      </c>
      <c r="S28" s="23">
        <f>'WEEKLY COMPETITIVE REPORT'!S28</f>
        <v>351</v>
      </c>
      <c r="T28" s="65">
        <f>'WEEKLY COMPETITIVE REPORT'!T28</f>
        <v>-39.063545150501675</v>
      </c>
      <c r="U28" s="15">
        <f>'WEEKLY COMPETITIVE REPORT'!U28/Y17</f>
        <v>15.289733840304182</v>
      </c>
      <c r="V28" s="15">
        <f t="shared" si="4"/>
        <v>174.89968706203084</v>
      </c>
      <c r="W28" s="26">
        <f t="shared" si="5"/>
        <v>1239.5875432745202</v>
      </c>
      <c r="X28" s="23">
        <f>'WEEKLY COMPETITIVE REPORT'!X28</f>
        <v>18207</v>
      </c>
      <c r="Y28" s="57">
        <f>'WEEKLY COMPETITIVE REPORT'!Y28</f>
        <v>18409</v>
      </c>
    </row>
    <row r="29" spans="1:25" ht="12.75">
      <c r="A29" s="51">
        <v>16</v>
      </c>
      <c r="B29" s="4">
        <f>'WEEKLY COMPETITIVE REPORT'!B29</f>
        <v>16</v>
      </c>
      <c r="C29" s="4" t="str">
        <f>'WEEKLY COMPETITIVE REPORT'!C29</f>
        <v>PIRANO</v>
      </c>
      <c r="D29" s="4" t="str">
        <f>'WEEKLY COMPETITIVE REPORT'!D29</f>
        <v>PIRAN</v>
      </c>
      <c r="E29" s="4" t="str">
        <f>'WEEKLY COMPETITIVE REPORT'!E29</f>
        <v>INDEP</v>
      </c>
      <c r="F29" s="4" t="str">
        <f>'WEEKLY COMPETITIVE REPORT'!F29</f>
        <v>Kolosej</v>
      </c>
      <c r="G29" s="38">
        <f>'WEEKLY COMPETITIVE REPORT'!G29</f>
        <v>9</v>
      </c>
      <c r="H29" s="38">
        <f>'WEEKLY COMPETITIVE REPORT'!H29</f>
        <v>9</v>
      </c>
      <c r="I29" s="15">
        <f>'WEEKLY COMPETITIVE REPORT'!I29/Y4</f>
        <v>221.74438919500068</v>
      </c>
      <c r="J29" s="15">
        <f>'WEEKLY COMPETITIVE REPORT'!J29/Y17</f>
        <v>0.11406844106463879</v>
      </c>
      <c r="K29" s="23">
        <f>'WEEKLY COMPETITIVE REPORT'!K29</f>
        <v>191</v>
      </c>
      <c r="L29" s="23">
        <f>'WEEKLY COMPETITIVE REPORT'!L29</f>
        <v>104</v>
      </c>
      <c r="M29" s="65">
        <f>'WEEKLY COMPETITIVE REPORT'!M29</f>
        <v>-72.5</v>
      </c>
      <c r="N29" s="15">
        <f t="shared" si="3"/>
        <v>24.638265466111186</v>
      </c>
      <c r="O29" s="38">
        <f>'WEEKLY COMPETITIVE REPORT'!O29</f>
        <v>9</v>
      </c>
      <c r="P29" s="15">
        <f>'WEEKLY COMPETITIVE REPORT'!P29/Y4</f>
        <v>404.51552210724367</v>
      </c>
      <c r="Q29" s="15">
        <f>'WEEKLY COMPETITIVE REPORT'!Q29/Y17</f>
        <v>0.20893536121673004</v>
      </c>
      <c r="R29" s="23">
        <f>'WEEKLY COMPETITIVE REPORT'!R29</f>
        <v>220</v>
      </c>
      <c r="S29" s="23">
        <f>'WEEKLY COMPETITIVE REPORT'!S29</f>
        <v>216</v>
      </c>
      <c r="T29" s="65">
        <f>'WEEKLY COMPETITIVE REPORT'!T29</f>
        <v>-72.61146496815286</v>
      </c>
      <c r="U29" s="15">
        <f>'WEEKLY COMPETITIVE REPORT'!U29/Y4</f>
        <v>60181.427227523185</v>
      </c>
      <c r="V29" s="15">
        <f t="shared" si="4"/>
        <v>44.946169123027076</v>
      </c>
      <c r="W29" s="26">
        <f t="shared" si="5"/>
        <v>60585.94274963043</v>
      </c>
      <c r="X29" s="23">
        <f>'WEEKLY COMPETITIVE REPORT'!X29</f>
        <v>10604</v>
      </c>
      <c r="Y29" s="57">
        <f>'WEEKLY COMPETITIVE REPORT'!Y29</f>
        <v>10824</v>
      </c>
    </row>
    <row r="30" spans="1:25" ht="12.75">
      <c r="A30" s="52">
        <v>17</v>
      </c>
      <c r="B30" s="4">
        <f>'WEEKLY COMPETITIVE REPORT'!B30</f>
        <v>15</v>
      </c>
      <c r="C30" s="4" t="str">
        <f>'WEEKLY COMPETITIVE REPORT'!C30</f>
        <v>LEGEND OF THE GUARDIANS</v>
      </c>
      <c r="D30" s="4" t="str">
        <f>'WEEKLY COMPETITIVE REPORT'!D30</f>
        <v>LEGENDA SOVJEGA KRALJSTVA</v>
      </c>
      <c r="E30" s="4" t="str">
        <f>'WEEKLY COMPETITIVE REPORT'!E30</f>
        <v>WB</v>
      </c>
      <c r="F30" s="4" t="str">
        <f>'WEEKLY COMPETITIVE REPORT'!F30</f>
        <v>Blitz</v>
      </c>
      <c r="G30" s="38">
        <f>'WEEKLY COMPETITIVE REPORT'!G30</f>
        <v>10</v>
      </c>
      <c r="H30" s="38">
        <f>'WEEKLY COMPETITIVE REPORT'!H30</f>
        <v>11</v>
      </c>
      <c r="I30" s="15">
        <f>'WEEKLY COMPETITIVE REPORT'!I30/Y4</f>
        <v>262.061550866819</v>
      </c>
      <c r="J30" s="15">
        <f>'WEEKLY COMPETITIVE REPORT'!J30/Y17</f>
        <v>0.1596958174904943</v>
      </c>
      <c r="K30" s="23">
        <f>'WEEKLY COMPETITIVE REPORT'!K30</f>
        <v>49</v>
      </c>
      <c r="L30" s="23">
        <f>'WEEKLY COMPETITIVE REPORT'!L30</f>
        <v>181</v>
      </c>
      <c r="M30" s="65">
        <f>'WEEKLY COMPETITIVE REPORT'!M30</f>
        <v>-76.78571428571428</v>
      </c>
      <c r="N30" s="15">
        <f t="shared" si="3"/>
        <v>23.823777351529</v>
      </c>
      <c r="O30" s="38">
        <f>'WEEKLY COMPETITIVE REPORT'!O30</f>
        <v>11</v>
      </c>
      <c r="P30" s="15">
        <f>'WEEKLY COMPETITIVE REPORT'!P30/Y4</f>
        <v>341.35196882139496</v>
      </c>
      <c r="Q30" s="15">
        <f>'WEEKLY COMPETITIVE REPORT'!Q30/Y17</f>
        <v>0.23193916349809887</v>
      </c>
      <c r="R30" s="23">
        <f>'WEEKLY COMPETITIVE REPORT'!R30</f>
        <v>60</v>
      </c>
      <c r="S30" s="23">
        <f>'WEEKLY COMPETITIVE REPORT'!S30</f>
        <v>298</v>
      </c>
      <c r="T30" s="65">
        <f>'WEEKLY COMPETITIVE REPORT'!T30</f>
        <v>-79.18032786885246</v>
      </c>
      <c r="U30" s="15">
        <f>'WEEKLY COMPETITIVE REPORT'!U30/Y4</f>
        <v>47982.79801102002</v>
      </c>
      <c r="V30" s="15">
        <f t="shared" si="4"/>
        <v>31.03199716558136</v>
      </c>
      <c r="W30" s="26">
        <f t="shared" si="5"/>
        <v>48324.149979841415</v>
      </c>
      <c r="X30" s="23">
        <f>'WEEKLY COMPETITIVE REPORT'!X30</f>
        <v>7347</v>
      </c>
      <c r="Y30" s="57">
        <f>'WEEKLY COMPETITIVE REPORT'!Y30</f>
        <v>7407</v>
      </c>
    </row>
    <row r="31" spans="1:25" ht="12.75">
      <c r="A31" s="51">
        <v>18</v>
      </c>
      <c r="B31" s="4">
        <f>'WEEKLY COMPETITIVE REPORT'!B31</f>
        <v>19</v>
      </c>
      <c r="C31" s="4" t="str">
        <f>'WEEKLY COMPETITIVE REPORT'!C31</f>
        <v>THE SWITCH</v>
      </c>
      <c r="D31" s="4" t="str">
        <f>'WEEKLY COMPETITIVE REPORT'!D31</f>
        <v>ZAMENJAVA</v>
      </c>
      <c r="E31" s="4" t="str">
        <f>'WEEKLY COMPETITIVE REPORT'!E31</f>
        <v>INDEP</v>
      </c>
      <c r="F31" s="4" t="str">
        <f>'WEEKLY COMPETITIVE REPORT'!F31</f>
        <v>Blitz</v>
      </c>
      <c r="G31" s="38">
        <f>'WEEKLY COMPETITIVE REPORT'!G31</f>
        <v>9</v>
      </c>
      <c r="H31" s="38">
        <f>'WEEKLY COMPETITIVE REPORT'!H31</f>
        <v>3</v>
      </c>
      <c r="I31" s="15">
        <f>'WEEKLY COMPETITIVE REPORT'!I31/Y4</f>
        <v>303.7226179276979</v>
      </c>
      <c r="J31" s="15">
        <f>'WEEKLY COMPETITIVE REPORT'!J31/Y17</f>
        <v>0.042965779467680605</v>
      </c>
      <c r="K31" s="23">
        <f>'WEEKLY COMPETITIVE REPORT'!K31</f>
        <v>84</v>
      </c>
      <c r="L31" s="23">
        <f>'WEEKLY COMPETITIVE REPORT'!L31</f>
        <v>73</v>
      </c>
      <c r="M31" s="65">
        <f>'WEEKLY COMPETITIVE REPORT'!M31</f>
        <v>0</v>
      </c>
      <c r="N31" s="15">
        <f t="shared" si="3"/>
        <v>101.24087264256598</v>
      </c>
      <c r="O31" s="38">
        <f>'WEEKLY COMPETITIVE REPORT'!O31</f>
        <v>3</v>
      </c>
      <c r="P31" s="15">
        <f>'WEEKLY COMPETITIVE REPORT'!P31/Y4</f>
        <v>303.7226179276979</v>
      </c>
      <c r="Q31" s="15">
        <f>'WEEKLY COMPETITIVE REPORT'!Q31/Y17</f>
        <v>0.042965779467680605</v>
      </c>
      <c r="R31" s="23">
        <f>'WEEKLY COMPETITIVE REPORT'!R31</f>
        <v>84</v>
      </c>
      <c r="S31" s="23">
        <f>'WEEKLY COMPETITIVE REPORT'!S31</f>
        <v>73</v>
      </c>
      <c r="T31" s="65">
        <f>'WEEKLY COMPETITIVE REPORT'!T31</f>
        <v>0</v>
      </c>
      <c r="U31" s="15">
        <f>'WEEKLY COMPETITIVE REPORT'!U31/Y4</f>
        <v>49356.26931863997</v>
      </c>
      <c r="V31" s="15">
        <f t="shared" si="4"/>
        <v>101.24087264256598</v>
      </c>
      <c r="W31" s="26">
        <f t="shared" si="5"/>
        <v>49659.99193656767</v>
      </c>
      <c r="X31" s="23">
        <f>'WEEKLY COMPETITIVE REPORT'!X31</f>
        <v>8870</v>
      </c>
      <c r="Y31" s="57">
        <f>'WEEKLY COMPETITIVE REPORT'!Y31</f>
        <v>8954</v>
      </c>
    </row>
    <row r="32" spans="1:25" ht="12.75">
      <c r="A32" s="51">
        <v>19</v>
      </c>
      <c r="B32" s="4">
        <f>'WEEKLY COMPETITIVE REPORT'!B32</f>
        <v>20</v>
      </c>
      <c r="C32" s="4" t="str">
        <f>'WEEKLY COMPETITIVE REPORT'!C32</f>
        <v>TOY STORY 3</v>
      </c>
      <c r="D32" s="4" t="str">
        <f>'WEEKLY COMPETITIVE REPORT'!D32</f>
        <v>SVET IGRAC 3</v>
      </c>
      <c r="E32" s="4" t="str">
        <f>'WEEKLY COMPETITIVE REPORT'!E32</f>
        <v>WDI</v>
      </c>
      <c r="F32" s="4" t="str">
        <f>'WEEKLY COMPETITIVE REPORT'!F32</f>
        <v>CENEX</v>
      </c>
      <c r="G32" s="38">
        <f>'WEEKLY COMPETITIVE REPORT'!G32</f>
        <v>17</v>
      </c>
      <c r="H32" s="38">
        <f>'WEEKLY COMPETITIVE REPORT'!H32</f>
        <v>13</v>
      </c>
      <c r="I32" s="15">
        <f>'WEEKLY COMPETITIVE REPORT'!I32/Y4</f>
        <v>192.17847063566725</v>
      </c>
      <c r="J32" s="15">
        <f>'WEEKLY COMPETITIVE REPORT'!J32/Y17</f>
        <v>0.0311787072243346</v>
      </c>
      <c r="K32" s="23">
        <f>'WEEKLY COMPETITIVE REPORT'!K32</f>
        <v>28</v>
      </c>
      <c r="L32" s="23">
        <f>'WEEKLY COMPETITIVE REPORT'!L32</f>
        <v>32</v>
      </c>
      <c r="M32" s="65">
        <f>'WEEKLY COMPETITIVE REPORT'!M32</f>
        <v>-12.804878048780495</v>
      </c>
      <c r="N32" s="15">
        <f t="shared" si="3"/>
        <v>14.782959279666711</v>
      </c>
      <c r="O32" s="38">
        <f>'WEEKLY COMPETITIVE REPORT'!O32</f>
        <v>13</v>
      </c>
      <c r="P32" s="15">
        <f>'WEEKLY COMPETITIVE REPORT'!P32/Y4</f>
        <v>192.17847063566725</v>
      </c>
      <c r="Q32" s="15">
        <f>'WEEKLY COMPETITIVE REPORT'!Q32/Y17</f>
        <v>0.0311787072243346</v>
      </c>
      <c r="R32" s="23">
        <f>'WEEKLY COMPETITIVE REPORT'!R32</f>
        <v>28</v>
      </c>
      <c r="S32" s="23">
        <f>'WEEKLY COMPETITIVE REPORT'!S32</f>
        <v>32</v>
      </c>
      <c r="T32" s="65">
        <f>'WEEKLY COMPETITIVE REPORT'!T32</f>
        <v>-12.804878048780495</v>
      </c>
      <c r="U32" s="15">
        <f>'WEEKLY COMPETITIVE REPORT'!U32/Y4</f>
        <v>242014.51417820185</v>
      </c>
      <c r="V32" s="15">
        <f t="shared" si="4"/>
        <v>14.782959279666711</v>
      </c>
      <c r="W32" s="26">
        <f t="shared" si="5"/>
        <v>242206.69264883752</v>
      </c>
      <c r="X32" s="23">
        <f>'WEEKLY COMPETITIVE REPORT'!X32</f>
        <v>39656</v>
      </c>
      <c r="Y32" s="57">
        <f>'WEEKLY COMPETITIVE REPORT'!Y32</f>
        <v>39684</v>
      </c>
    </row>
    <row r="33" spans="1:25" ht="13.5" thickBot="1">
      <c r="A33" s="51">
        <v>20</v>
      </c>
      <c r="B33" s="4">
        <f>'WEEKLY COMPETITIVE REPORT'!B33</f>
        <v>18</v>
      </c>
      <c r="C33" s="4" t="str">
        <f>'WEEKLY COMPETITIVE REPORT'!C33</f>
        <v>STEP UP 3D</v>
      </c>
      <c r="D33" s="4" t="str">
        <f>'WEEKLY COMPETITIVE REPORT'!D33</f>
        <v>ODPLESI SVOJE SANJE V 3D</v>
      </c>
      <c r="E33" s="4" t="str">
        <f>'WEEKLY COMPETITIVE REPORT'!E33</f>
        <v>INDEP</v>
      </c>
      <c r="F33" s="4" t="str">
        <f>'WEEKLY COMPETITIVE REPORT'!F33</f>
        <v>Blitz</v>
      </c>
      <c r="G33" s="38">
        <f>'WEEKLY COMPETITIVE REPORT'!G33</f>
        <v>11</v>
      </c>
      <c r="H33" s="38">
        <f>'WEEKLY COMPETITIVE REPORT'!H33</f>
        <v>6</v>
      </c>
      <c r="I33" s="15">
        <f>'WEEKLY COMPETITIVE REPORT'!I33/Y4</f>
        <v>151.86130896384896</v>
      </c>
      <c r="J33" s="15">
        <f>'WEEKLY COMPETITIVE REPORT'!J33/Y17</f>
        <v>0.05114068441064639</v>
      </c>
      <c r="K33" s="23">
        <f>'WEEKLY COMPETITIVE REPORT'!K33</f>
        <v>28</v>
      </c>
      <c r="L33" s="23">
        <f>'WEEKLY COMPETITIVE REPORT'!L33</f>
        <v>73</v>
      </c>
      <c r="M33" s="65">
        <f>'WEEKLY COMPETITIVE REPORT'!M33</f>
        <v>-57.99256505576208</v>
      </c>
      <c r="N33" s="15">
        <f t="shared" si="3"/>
        <v>25.310218160641494</v>
      </c>
      <c r="O33" s="38">
        <f>'WEEKLY COMPETITIVE REPORT'!O33</f>
        <v>6</v>
      </c>
      <c r="P33" s="15">
        <f>'WEEKLY COMPETITIVE REPORT'!P33/Y4</f>
        <v>151.86130896384896</v>
      </c>
      <c r="Q33" s="15">
        <f>'WEEKLY COMPETITIVE REPORT'!Q33/Y17</f>
        <v>0.05114068441064639</v>
      </c>
      <c r="R33" s="23">
        <f>'WEEKLY COMPETITIVE REPORT'!R33</f>
        <v>28</v>
      </c>
      <c r="S33" s="23">
        <f>'WEEKLY COMPETITIVE REPORT'!S33</f>
        <v>73</v>
      </c>
      <c r="T33" s="65">
        <f>'WEEKLY COMPETITIVE REPORT'!T33</f>
        <v>-57.99256505576208</v>
      </c>
      <c r="U33" s="15">
        <f>'WEEKLY COMPETITIVE REPORT'!U33/Y4</f>
        <v>220212.33705147158</v>
      </c>
      <c r="V33" s="15">
        <f t="shared" si="4"/>
        <v>25.310218160641494</v>
      </c>
      <c r="W33" s="26">
        <f t="shared" si="5"/>
        <v>220364.19836043543</v>
      </c>
      <c r="X33" s="23">
        <f>'WEEKLY COMPETITIVE REPORT'!X33</f>
        <v>33797</v>
      </c>
      <c r="Y33" s="57">
        <f>'WEEKLY COMPETITIVE REPORT'!Y33</f>
        <v>33825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175</v>
      </c>
      <c r="I34" s="33">
        <f>SUM(I14:I33)</f>
        <v>159802.4459078081</v>
      </c>
      <c r="J34" s="32">
        <f>SUM(J14:J33)</f>
        <v>173378.10554644567</v>
      </c>
      <c r="K34" s="32">
        <f>SUM(K14:K33)</f>
        <v>24466</v>
      </c>
      <c r="L34" s="32">
        <f>SUM(L14:L33)</f>
        <v>28564</v>
      </c>
      <c r="M34" s="65">
        <f>'WEEKLY COMPETITIVE REPORT'!M34</f>
        <v>-48.952949257319474</v>
      </c>
      <c r="N34" s="33">
        <f>I34/H34</f>
        <v>913.1568337589035</v>
      </c>
      <c r="O34" s="41">
        <f>'WEEKLY COMPETITIVE REPORT'!O34</f>
        <v>175</v>
      </c>
      <c r="P34" s="32">
        <f>SUM(P14:P33)</f>
        <v>225825.82986157775</v>
      </c>
      <c r="Q34" s="32">
        <f>SUM(Q14:Q33)</f>
        <v>235780.07512308483</v>
      </c>
      <c r="R34" s="32">
        <f>SUM(R14:R33)</f>
        <v>37175</v>
      </c>
      <c r="S34" s="32">
        <f>SUM(S14:S33)</f>
        <v>40791</v>
      </c>
      <c r="T34" s="66">
        <f>P34/Q34-100%</f>
        <v>-0.04221834799361501</v>
      </c>
      <c r="U34" s="32">
        <f>SUM(U14:U33)</f>
        <v>2262817.065977349</v>
      </c>
      <c r="V34" s="33">
        <f>P34/O34</f>
        <v>1290.4333134947299</v>
      </c>
      <c r="W34" s="32">
        <f>SUM(W14:W33)</f>
        <v>2488642.8958389265</v>
      </c>
      <c r="X34" s="32">
        <f>SUM(X14:X33)</f>
        <v>442395</v>
      </c>
      <c r="Y34" s="36">
        <f>SUM(Y14:Y33)</f>
        <v>479570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2010-12-09T10:36:52Z</dcterms:modified>
  <cp:category/>
  <cp:version/>
  <cp:contentType/>
  <cp:contentStatus/>
</cp:coreProperties>
</file>