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19710" windowHeight="81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<sst xmlns="http://schemas.openxmlformats.org/spreadsheetml/2006/main" count="250" uniqueCount="90">
  <si>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</si>
  <si>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</si>
  <si>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</si>
  <si>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</si>
  <si>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</si>
  <si>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</si>
  <si>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</si>
  <si>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</si>
  <si>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</si>
  <si>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</si>
  <si>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</si>
  <si>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</si>
  <si>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</si>
  <si>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</si>
  <si>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</si>
  <si>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</si>
  <si>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</si>
  <si>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</si>
  <si>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</si>
  <si>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</si>
  <si>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</si>
  <si>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</si>
  <si>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</si>
  <si>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</si>
  <si>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</si>
  <si>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</si>
  <si>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</si>
  <si>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</si>
  <si>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</si>
  <si>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</si>
  <si>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</si>
  <si>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</si>
  <si>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</si>
  <si>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</si>
  <si>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</si>
  <si>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</si>
  <si>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</si>
  <si>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</si>
  <si>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</si>
  <si>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</si>
  <si>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</si>
  <si>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</si>
  <si>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</si>
  <si>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</si>
  <si>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</si>
  <si>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</si>
  <si>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</si>
  <si>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</si>
  <si>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</si>
  <si>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</si>
  <si>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</si>
  <si>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</si>
  <si>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</si>
  <si>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</si>
  <si>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</si>
  <si>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</si>
  <si>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</si>
  <si>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</si>
  <si>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HEARTBREAKER (L'ARNACOEUR)</t>
  </si>
  <si>
    <t>LOMILEC SRC</t>
  </si>
  <si>
    <t>DUE DATE</t>
  </si>
  <si>
    <t>DRAGA POČAKAJ SEM NA POTI</t>
  </si>
  <si>
    <t>MEGAMIND</t>
  </si>
  <si>
    <t>MEGAUM</t>
  </si>
  <si>
    <t>PAR</t>
  </si>
  <si>
    <t>PARANORMALNO 2</t>
  </si>
  <si>
    <t>THE CHRONICLES OF NARNIA: THE VOYAGE OF THE DAWN TREADER</t>
  </si>
  <si>
    <t>ZGODBE IZ NARNIJE: POTOVANJE POTEPUŠKE ZARJE</t>
  </si>
  <si>
    <t>THE AMERICAN</t>
  </si>
  <si>
    <t>AMERIČAN</t>
  </si>
  <si>
    <t>RED</t>
  </si>
  <si>
    <t>UPOKOJENI, OBOROŽENI, NEVARNI</t>
  </si>
  <si>
    <t>PARANORMAL ACTIVITY 2</t>
  </si>
  <si>
    <t>LIFE AS WE KNOW IT</t>
  </si>
  <si>
    <t>ŽIVLJENJE, KOT GA POZNAŠ</t>
  </si>
  <si>
    <t>TRON: LEGACY</t>
  </si>
  <si>
    <t>TRON: ZAPUŠČINA</t>
  </si>
  <si>
    <t>LITTLE FOCKERS</t>
  </si>
  <si>
    <t>NJUNA DRUŽINA</t>
  </si>
  <si>
    <t>THE GIRL WITH THE DRAGON TATOO (MAN SOM HATAR KVINNOR)</t>
  </si>
  <si>
    <t>DEKLE Z ZMAJSKIM TATUJEM</t>
  </si>
  <si>
    <t>RICKY</t>
  </si>
  <si>
    <t>30 - Dec</t>
  </si>
  <si>
    <t>31 - Dec</t>
  </si>
  <si>
    <t>2 - Jan</t>
  </si>
  <si>
    <t>5 - Jan</t>
  </si>
  <si>
    <t>FROZEN</t>
  </si>
  <si>
    <t>LEDENA PAST</t>
  </si>
  <si>
    <t>LET ME IN</t>
  </si>
  <si>
    <t>SPUSTI ME K SEBI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</si>
</sst>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N11" sqref="N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7"/>
      <c r="E4" s="8"/>
      <c r="F4" s="8"/>
      <c r="G4" s="19" t="s">
        <v>2</v>
      </c>
      <c r="H4" s="20"/>
      <c r="I4" s="20"/>
      <c r="J4" s="20"/>
      <c r="K4" s="82" t="s">
        <v>83</v>
      </c>
      <c r="L4" s="20"/>
      <c r="M4" s="83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0.7539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82</v>
      </c>
      <c r="L5" s="7"/>
      <c r="M5" s="84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40549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64</v>
      </c>
      <c r="F14" s="15" t="s">
        <v>36</v>
      </c>
      <c r="G14" s="37">
        <v>2</v>
      </c>
      <c r="H14" s="37">
        <v>13</v>
      </c>
      <c r="I14" s="14">
        <v>37266</v>
      </c>
      <c r="J14" s="14">
        <v>72243</v>
      </c>
      <c r="K14" s="91">
        <v>7367</v>
      </c>
      <c r="L14" s="75">
        <v>14287</v>
      </c>
      <c r="M14" s="64">
        <f>(I14/J14*100)-100</f>
        <v>-48.415763464972386</v>
      </c>
      <c r="N14" s="14">
        <f>I14/H14</f>
        <v>2866.6153846153848</v>
      </c>
      <c r="O14" s="38">
        <v>13</v>
      </c>
      <c r="P14" s="14">
        <v>72558</v>
      </c>
      <c r="Q14" s="14">
        <v>142625</v>
      </c>
      <c r="R14" s="14">
        <v>15755</v>
      </c>
      <c r="S14" s="14">
        <v>32075</v>
      </c>
      <c r="T14" s="64">
        <f>(P14/Q14*100)-100</f>
        <v>-49.126730937773885</v>
      </c>
      <c r="U14" s="75">
        <v>144717</v>
      </c>
      <c r="V14" s="14">
        <f>P14/O14</f>
        <v>5581.384615384615</v>
      </c>
      <c r="W14" s="75">
        <f>SUM(U14,P14)</f>
        <v>217275</v>
      </c>
      <c r="X14" s="75">
        <v>32738</v>
      </c>
      <c r="Y14" s="76">
        <f>SUM(X14,R14)</f>
        <v>48493</v>
      </c>
    </row>
    <row r="15" spans="1:25" ht="12.75">
      <c r="A15" s="72">
        <v>2</v>
      </c>
      <c r="B15" s="72">
        <v>2</v>
      </c>
      <c r="C15" s="4" t="s">
        <v>53</v>
      </c>
      <c r="D15" s="4" t="s">
        <v>53</v>
      </c>
      <c r="E15" s="15" t="s">
        <v>54</v>
      </c>
      <c r="F15" s="15" t="s">
        <v>51</v>
      </c>
      <c r="G15" s="37">
        <v>9</v>
      </c>
      <c r="H15" s="37">
        <v>11</v>
      </c>
      <c r="I15" s="22">
        <v>16078</v>
      </c>
      <c r="J15" s="22">
        <v>38094</v>
      </c>
      <c r="K15" s="89">
        <v>3287</v>
      </c>
      <c r="L15" s="89">
        <v>9161</v>
      </c>
      <c r="M15" s="64">
        <f>(I15/J15*100)-100</f>
        <v>-57.793878301044785</v>
      </c>
      <c r="N15" s="14">
        <f>I15/H15</f>
        <v>1461.6363636363637</v>
      </c>
      <c r="O15" s="73">
        <v>11</v>
      </c>
      <c r="P15" s="22">
        <v>31683</v>
      </c>
      <c r="Q15" s="22">
        <v>86344</v>
      </c>
      <c r="R15" s="22">
        <v>6961</v>
      </c>
      <c r="S15" s="22">
        <v>22737</v>
      </c>
      <c r="T15" s="64">
        <f>(P15/Q15*100)-100</f>
        <v>-63.306078013527284</v>
      </c>
      <c r="U15" s="75">
        <v>681192</v>
      </c>
      <c r="V15" s="14">
        <f>P15/O15</f>
        <v>2880.2727272727275</v>
      </c>
      <c r="W15" s="75">
        <f>SUM(U15,P15)</f>
        <v>712875</v>
      </c>
      <c r="X15" s="75">
        <v>162367</v>
      </c>
      <c r="Y15" s="76">
        <f>SUM(X15,R15)</f>
        <v>169328</v>
      </c>
    </row>
    <row r="16" spans="1:25" ht="12.75">
      <c r="A16" s="72">
        <v>3</v>
      </c>
      <c r="B16" s="72">
        <v>3</v>
      </c>
      <c r="C16" s="4" t="s">
        <v>73</v>
      </c>
      <c r="D16" s="4" t="s">
        <v>74</v>
      </c>
      <c r="E16" s="15" t="s">
        <v>43</v>
      </c>
      <c r="F16" s="15" t="s">
        <v>44</v>
      </c>
      <c r="G16" s="37">
        <v>3</v>
      </c>
      <c r="H16" s="37">
        <v>7</v>
      </c>
      <c r="I16" s="24">
        <v>8821</v>
      </c>
      <c r="J16" s="24">
        <v>13663</v>
      </c>
      <c r="K16" s="24">
        <v>1746</v>
      </c>
      <c r="L16" s="91">
        <v>2774</v>
      </c>
      <c r="M16" s="64">
        <f>(I16/J16*100)-100</f>
        <v>-35.438776257044566</v>
      </c>
      <c r="N16" s="14">
        <f>I16/H16</f>
        <v>1260.142857142857</v>
      </c>
      <c r="O16" s="38">
        <v>7</v>
      </c>
      <c r="P16" s="14">
        <v>19226</v>
      </c>
      <c r="Q16" s="14">
        <v>32813</v>
      </c>
      <c r="R16" s="14">
        <v>4317</v>
      </c>
      <c r="S16" s="14">
        <v>7740</v>
      </c>
      <c r="T16" s="64">
        <f>(P16/Q16*100)-100</f>
        <v>-41.40736903056715</v>
      </c>
      <c r="U16" s="75">
        <v>66441</v>
      </c>
      <c r="V16" s="14">
        <f>P16/O16</f>
        <v>2746.5714285714284</v>
      </c>
      <c r="W16" s="75">
        <f>SUM(U16,P16)</f>
        <v>85667</v>
      </c>
      <c r="X16" s="75">
        <v>15107</v>
      </c>
      <c r="Y16" s="76">
        <f>SUM(X16,R16)</f>
        <v>19424</v>
      </c>
    </row>
    <row r="17" spans="1:25" ht="12.75">
      <c r="A17" s="72">
        <v>4</v>
      </c>
      <c r="B17" s="72">
        <v>4</v>
      </c>
      <c r="C17" s="4" t="s">
        <v>62</v>
      </c>
      <c r="D17" s="4" t="s">
        <v>63</v>
      </c>
      <c r="E17" s="15" t="s">
        <v>64</v>
      </c>
      <c r="F17" s="15" t="s">
        <v>36</v>
      </c>
      <c r="G17" s="37">
        <v>5</v>
      </c>
      <c r="H17" s="37">
        <v>18</v>
      </c>
      <c r="I17" s="24">
        <v>9086</v>
      </c>
      <c r="J17" s="24">
        <v>10587</v>
      </c>
      <c r="K17" s="94">
        <v>1721</v>
      </c>
      <c r="L17" s="14">
        <v>2129</v>
      </c>
      <c r="M17" s="64">
        <f>(I17/J17*100)-100</f>
        <v>-14.177765183715877</v>
      </c>
      <c r="N17" s="14">
        <f>I17/H17</f>
        <v>504.77777777777777</v>
      </c>
      <c r="O17" s="38">
        <v>18</v>
      </c>
      <c r="P17" s="14">
        <v>17506</v>
      </c>
      <c r="Q17" s="14">
        <v>31693</v>
      </c>
      <c r="R17" s="14">
        <v>3451</v>
      </c>
      <c r="S17" s="14">
        <v>7118</v>
      </c>
      <c r="T17" s="64">
        <f>(P17/Q17*100)-100</f>
        <v>-44.76382797463162</v>
      </c>
      <c r="U17" s="75">
        <v>99041</v>
      </c>
      <c r="V17" s="14">
        <f>P17/O17</f>
        <v>972.5555555555555</v>
      </c>
      <c r="W17" s="75">
        <f>SUM(U17,P17)</f>
        <v>116547</v>
      </c>
      <c r="X17" s="75">
        <v>20982</v>
      </c>
      <c r="Y17" s="76">
        <f>SUM(X17,R17)</f>
        <v>24433</v>
      </c>
    </row>
    <row r="18" spans="1:25" ht="13.5" customHeight="1">
      <c r="A18" s="72">
        <v>5</v>
      </c>
      <c r="B18" s="72">
        <v>5</v>
      </c>
      <c r="C18" s="4" t="s">
        <v>75</v>
      </c>
      <c r="D18" s="4" t="s">
        <v>76</v>
      </c>
      <c r="E18" s="15" t="s">
        <v>48</v>
      </c>
      <c r="F18" s="15" t="s">
        <v>49</v>
      </c>
      <c r="G18" s="37">
        <v>3</v>
      </c>
      <c r="H18" s="37">
        <v>14</v>
      </c>
      <c r="I18" s="14">
        <v>5502</v>
      </c>
      <c r="J18" s="14">
        <v>9767</v>
      </c>
      <c r="K18" s="85">
        <v>882</v>
      </c>
      <c r="L18" s="85">
        <v>1613</v>
      </c>
      <c r="M18" s="64">
        <f>(I18/J18*100)-100</f>
        <v>-43.667451622811505</v>
      </c>
      <c r="N18" s="14">
        <f>I18/H18</f>
        <v>393</v>
      </c>
      <c r="O18" s="73">
        <v>14</v>
      </c>
      <c r="P18" s="22">
        <v>12114</v>
      </c>
      <c r="Q18" s="22">
        <v>24478</v>
      </c>
      <c r="R18" s="22">
        <v>2137</v>
      </c>
      <c r="S18" s="22">
        <v>4570</v>
      </c>
      <c r="T18" s="64">
        <f>(P18/Q18*100)-100</f>
        <v>-50.51066263583626</v>
      </c>
      <c r="U18" s="75">
        <v>48008</v>
      </c>
      <c r="V18" s="14">
        <f>P18/O18</f>
        <v>865.2857142857143</v>
      </c>
      <c r="W18" s="75">
        <f>SUM(U18,P18)</f>
        <v>60122</v>
      </c>
      <c r="X18" s="75">
        <v>9166</v>
      </c>
      <c r="Y18" s="76">
        <f>SUM(X18,R18)</f>
        <v>11303</v>
      </c>
    </row>
    <row r="19" spans="1:25" ht="12.75">
      <c r="A19" s="72">
        <v>6</v>
      </c>
      <c r="B19" s="72">
        <v>7</v>
      </c>
      <c r="C19" s="4" t="s">
        <v>60</v>
      </c>
      <c r="D19" s="4" t="s">
        <v>61</v>
      </c>
      <c r="E19" s="15" t="s">
        <v>43</v>
      </c>
      <c r="F19" s="15" t="s">
        <v>44</v>
      </c>
      <c r="G19" s="37">
        <v>5</v>
      </c>
      <c r="H19" s="37">
        <v>8</v>
      </c>
      <c r="I19" s="24">
        <v>6013</v>
      </c>
      <c r="J19" s="24">
        <v>10069</v>
      </c>
      <c r="K19" s="22">
        <v>1201</v>
      </c>
      <c r="L19" s="22">
        <v>2026</v>
      </c>
      <c r="M19" s="64">
        <f>(I19/J19*100)-100</f>
        <v>-40.282053828582775</v>
      </c>
      <c r="N19" s="14">
        <f>I19/H19</f>
        <v>751.625</v>
      </c>
      <c r="O19" s="37">
        <v>8</v>
      </c>
      <c r="P19" s="22">
        <v>12042</v>
      </c>
      <c r="Q19" s="22">
        <v>23645</v>
      </c>
      <c r="R19" s="22">
        <v>2694</v>
      </c>
      <c r="S19" s="22">
        <v>4706</v>
      </c>
      <c r="T19" s="64">
        <f>(P19/Q19*100)-100</f>
        <v>-49.071685345739056</v>
      </c>
      <c r="U19" s="75">
        <v>117372</v>
      </c>
      <c r="V19" s="14">
        <f>P19/O19</f>
        <v>1505.25</v>
      </c>
      <c r="W19" s="75">
        <f>SUM(U19,P19)</f>
        <v>129414</v>
      </c>
      <c r="X19" s="75">
        <v>25325</v>
      </c>
      <c r="Y19" s="76">
        <f>SUM(X19,R19)</f>
        <v>28019</v>
      </c>
    </row>
    <row r="20" spans="1:25" ht="12.75">
      <c r="A20" s="72">
        <v>7</v>
      </c>
      <c r="B20" s="72">
        <v>6</v>
      </c>
      <c r="C20" s="90" t="s">
        <v>66</v>
      </c>
      <c r="D20" s="90" t="s">
        <v>67</v>
      </c>
      <c r="E20" s="15" t="s">
        <v>55</v>
      </c>
      <c r="F20" s="15" t="s">
        <v>42</v>
      </c>
      <c r="G20" s="37">
        <v>4</v>
      </c>
      <c r="H20" s="37">
        <v>18</v>
      </c>
      <c r="I20" s="24">
        <v>6197</v>
      </c>
      <c r="J20" s="24">
        <v>10689</v>
      </c>
      <c r="K20" s="14">
        <v>1254</v>
      </c>
      <c r="L20" s="14">
        <v>2192</v>
      </c>
      <c r="M20" s="64">
        <f>(I20/J20*100)-100</f>
        <v>-42.02451117971747</v>
      </c>
      <c r="N20" s="14">
        <f>I20/H20</f>
        <v>344.27777777777777</v>
      </c>
      <c r="O20" s="37">
        <v>18</v>
      </c>
      <c r="P20" s="14">
        <v>9950</v>
      </c>
      <c r="Q20" s="14">
        <v>24318</v>
      </c>
      <c r="R20" s="14">
        <v>2097</v>
      </c>
      <c r="S20" s="14">
        <v>5529</v>
      </c>
      <c r="T20" s="64">
        <f>(P20/Q20*100)-100</f>
        <v>-59.0838062340653</v>
      </c>
      <c r="U20" s="86">
        <v>95966</v>
      </c>
      <c r="V20" s="14">
        <f>P20/O20</f>
        <v>552.7777777777778</v>
      </c>
      <c r="W20" s="75">
        <f>SUM(U20,P20)</f>
        <v>105916</v>
      </c>
      <c r="X20" s="75">
        <v>19408</v>
      </c>
      <c r="Y20" s="76">
        <f>SUM(X20,R20)</f>
        <v>21505</v>
      </c>
    </row>
    <row r="21" spans="1:25" ht="12.75">
      <c r="A21" s="72">
        <v>8</v>
      </c>
      <c r="B21" s="72">
        <v>8</v>
      </c>
      <c r="C21" s="4" t="s">
        <v>56</v>
      </c>
      <c r="D21" s="4" t="s">
        <v>57</v>
      </c>
      <c r="E21" s="15" t="s">
        <v>43</v>
      </c>
      <c r="F21" s="15" t="s">
        <v>44</v>
      </c>
      <c r="G21" s="37">
        <v>7</v>
      </c>
      <c r="H21" s="37">
        <v>16</v>
      </c>
      <c r="I21" s="14">
        <v>3651</v>
      </c>
      <c r="J21" s="14">
        <v>6880</v>
      </c>
      <c r="K21" s="22">
        <v>668</v>
      </c>
      <c r="L21" s="22">
        <v>1439</v>
      </c>
      <c r="M21" s="64">
        <f>(I21/J21*100)-100</f>
        <v>-46.933139534883715</v>
      </c>
      <c r="N21" s="14">
        <f>I21/H21</f>
        <v>228.1875</v>
      </c>
      <c r="O21" s="73">
        <v>16</v>
      </c>
      <c r="P21" s="14">
        <v>8271</v>
      </c>
      <c r="Q21" s="14">
        <v>19393</v>
      </c>
      <c r="R21" s="14">
        <v>1758</v>
      </c>
      <c r="S21" s="14">
        <v>4305</v>
      </c>
      <c r="T21" s="64">
        <f>(P21/Q21*100)-100</f>
        <v>-57.35059041922343</v>
      </c>
      <c r="U21" s="86">
        <v>286882</v>
      </c>
      <c r="V21" s="14">
        <f>P21/O21</f>
        <v>516.9375</v>
      </c>
      <c r="W21" s="75">
        <f>SUM(U21,P21)</f>
        <v>295153</v>
      </c>
      <c r="X21" s="75">
        <v>61192</v>
      </c>
      <c r="Y21" s="76">
        <f>SUM(X21,R21)</f>
        <v>62950</v>
      </c>
    </row>
    <row r="22" spans="1:25" ht="12.75">
      <c r="A22" s="72">
        <v>9</v>
      </c>
      <c r="B22" s="72" t="s">
        <v>52</v>
      </c>
      <c r="C22" s="4" t="s">
        <v>86</v>
      </c>
      <c r="D22" s="4" t="s">
        <v>87</v>
      </c>
      <c r="E22" s="15" t="s">
        <v>45</v>
      </c>
      <c r="F22" s="15" t="s">
        <v>51</v>
      </c>
      <c r="G22" s="37">
        <v>1</v>
      </c>
      <c r="H22" s="37">
        <v>2</v>
      </c>
      <c r="I22" s="24">
        <v>2728</v>
      </c>
      <c r="J22" s="24"/>
      <c r="K22" s="24">
        <v>541</v>
      </c>
      <c r="L22" s="24"/>
      <c r="M22" s="64"/>
      <c r="N22" s="14">
        <f>I22/H22</f>
        <v>1364</v>
      </c>
      <c r="O22" s="73">
        <v>2</v>
      </c>
      <c r="P22" s="22">
        <v>4743</v>
      </c>
      <c r="Q22" s="22"/>
      <c r="R22" s="22">
        <v>997</v>
      </c>
      <c r="S22" s="22"/>
      <c r="T22" s="64"/>
      <c r="U22" s="75"/>
      <c r="V22" s="14">
        <f>P22/O22</f>
        <v>2371.5</v>
      </c>
      <c r="W22" s="75">
        <f>SUM(U22,P22)</f>
        <v>4743</v>
      </c>
      <c r="X22" s="75"/>
      <c r="Y22" s="76">
        <f>SUM(X22,R22)</f>
        <v>997</v>
      </c>
    </row>
    <row r="23" spans="1:25" ht="12.75">
      <c r="A23" s="72">
        <v>10</v>
      </c>
      <c r="B23" s="72">
        <v>10</v>
      </c>
      <c r="C23" s="4" t="s">
        <v>79</v>
      </c>
      <c r="D23" s="4" t="s">
        <v>80</v>
      </c>
      <c r="E23" s="15" t="s">
        <v>45</v>
      </c>
      <c r="F23" s="15" t="s">
        <v>42</v>
      </c>
      <c r="G23" s="37">
        <v>2</v>
      </c>
      <c r="H23" s="37">
        <v>1</v>
      </c>
      <c r="I23" s="24">
        <v>2156</v>
      </c>
      <c r="J23" s="24">
        <v>2146</v>
      </c>
      <c r="K23" s="24">
        <v>373</v>
      </c>
      <c r="L23" s="24">
        <v>379</v>
      </c>
      <c r="M23" s="64">
        <f>(I23/J23*100)-100</f>
        <v>0.4659832246039173</v>
      </c>
      <c r="N23" s="14">
        <f>I23/H23</f>
        <v>2156</v>
      </c>
      <c r="O23" s="37">
        <v>1</v>
      </c>
      <c r="P23" s="14">
        <v>4147</v>
      </c>
      <c r="Q23" s="14">
        <v>4309</v>
      </c>
      <c r="R23" s="14">
        <v>763</v>
      </c>
      <c r="S23" s="14">
        <v>807</v>
      </c>
      <c r="T23" s="64">
        <f>(P23/Q23*100)-100</f>
        <v>-3.7595729867718717</v>
      </c>
      <c r="U23" s="75">
        <v>4309</v>
      </c>
      <c r="V23" s="14">
        <f>P23/O23</f>
        <v>4147</v>
      </c>
      <c r="W23" s="75">
        <f>SUM(U23,P23)</f>
        <v>8456</v>
      </c>
      <c r="X23" s="77">
        <v>807</v>
      </c>
      <c r="Y23" s="76">
        <f>SUM(X23,R23)</f>
        <v>1570</v>
      </c>
    </row>
    <row r="24" spans="1:25" ht="12.75">
      <c r="A24" s="72">
        <v>11</v>
      </c>
      <c r="B24" s="72">
        <v>9</v>
      </c>
      <c r="C24" s="4" t="s">
        <v>72</v>
      </c>
      <c r="D24" s="4" t="s">
        <v>65</v>
      </c>
      <c r="E24" s="15" t="s">
        <v>64</v>
      </c>
      <c r="F24" s="15" t="s">
        <v>36</v>
      </c>
      <c r="G24" s="37">
        <v>4</v>
      </c>
      <c r="H24" s="37">
        <v>8</v>
      </c>
      <c r="I24" s="24">
        <v>1525</v>
      </c>
      <c r="J24" s="24">
        <v>4978</v>
      </c>
      <c r="K24" s="94">
        <v>309</v>
      </c>
      <c r="L24" s="94">
        <v>989</v>
      </c>
      <c r="M24" s="64">
        <f>(I24/J24*100)-100</f>
        <v>-69.36520691040579</v>
      </c>
      <c r="N24" s="14">
        <f>I24/H24</f>
        <v>190.625</v>
      </c>
      <c r="O24" s="73">
        <v>8</v>
      </c>
      <c r="P24" s="74">
        <v>3262</v>
      </c>
      <c r="Q24" s="74">
        <v>10674</v>
      </c>
      <c r="R24" s="74">
        <v>725</v>
      </c>
      <c r="S24" s="74">
        <v>2482</v>
      </c>
      <c r="T24" s="64">
        <f>(P24/Q24*100)-100</f>
        <v>-69.43976016488664</v>
      </c>
      <c r="U24" s="75">
        <v>54341</v>
      </c>
      <c r="V24" s="14">
        <f>P24/O24</f>
        <v>407.75</v>
      </c>
      <c r="W24" s="75">
        <f>SUM(U24,P24)</f>
        <v>57603</v>
      </c>
      <c r="X24" s="77">
        <v>12087</v>
      </c>
      <c r="Y24" s="76">
        <f>SUM(X24,R24)</f>
        <v>12812</v>
      </c>
    </row>
    <row r="25" spans="1:25" ht="12.75" customHeight="1">
      <c r="A25" s="51">
        <v>12</v>
      </c>
      <c r="B25" s="72" t="s">
        <v>52</v>
      </c>
      <c r="C25" s="4" t="s">
        <v>88</v>
      </c>
      <c r="D25" s="4" t="s">
        <v>89</v>
      </c>
      <c r="E25" s="15" t="s">
        <v>45</v>
      </c>
      <c r="F25" s="15" t="s">
        <v>42</v>
      </c>
      <c r="G25" s="37">
        <v>1</v>
      </c>
      <c r="H25" s="37">
        <v>4</v>
      </c>
      <c r="I25" s="24">
        <v>1436</v>
      </c>
      <c r="J25" s="24"/>
      <c r="K25" s="24">
        <v>286</v>
      </c>
      <c r="L25" s="24"/>
      <c r="M25" s="64"/>
      <c r="N25" s="14">
        <f>I25/H25</f>
        <v>359</v>
      </c>
      <c r="O25" s="73">
        <v>4</v>
      </c>
      <c r="P25" s="22">
        <v>3004</v>
      </c>
      <c r="Q25" s="22">
        <v>560</v>
      </c>
      <c r="R25" s="93">
        <v>675</v>
      </c>
      <c r="S25" s="93">
        <v>116</v>
      </c>
      <c r="T25" s="64"/>
      <c r="U25" s="77">
        <v>560</v>
      </c>
      <c r="V25" s="14">
        <f>P25/O25</f>
        <v>751</v>
      </c>
      <c r="W25" s="75">
        <f>SUM(U25,P25)</f>
        <v>3564</v>
      </c>
      <c r="X25" s="75">
        <v>116</v>
      </c>
      <c r="Y25" s="76">
        <f>SUM(X25,R25)</f>
        <v>791</v>
      </c>
    </row>
    <row r="26" spans="1:25" ht="12.75" customHeight="1">
      <c r="A26" s="72">
        <v>13</v>
      </c>
      <c r="B26" s="51">
        <v>12</v>
      </c>
      <c r="C26" s="4" t="s">
        <v>68</v>
      </c>
      <c r="D26" s="4" t="s">
        <v>69</v>
      </c>
      <c r="E26" s="15" t="s">
        <v>45</v>
      </c>
      <c r="F26" s="15" t="s">
        <v>51</v>
      </c>
      <c r="G26" s="37">
        <v>4</v>
      </c>
      <c r="H26" s="37">
        <v>5</v>
      </c>
      <c r="I26" s="22">
        <v>538</v>
      </c>
      <c r="J26" s="22">
        <v>2166</v>
      </c>
      <c r="K26" s="89">
        <v>98</v>
      </c>
      <c r="L26" s="89">
        <v>419</v>
      </c>
      <c r="M26" s="64">
        <f>(I26/J26*100)-100</f>
        <v>-75.16158818097877</v>
      </c>
      <c r="N26" s="14">
        <f>I26/H26</f>
        <v>107.6</v>
      </c>
      <c r="O26" s="73">
        <v>5</v>
      </c>
      <c r="P26" s="14">
        <v>1789</v>
      </c>
      <c r="Q26" s="14">
        <v>4083</v>
      </c>
      <c r="R26" s="14">
        <v>392</v>
      </c>
      <c r="S26" s="14">
        <v>899</v>
      </c>
      <c r="T26" s="64">
        <f>(P26/Q26*100)-100</f>
        <v>-56.18417830026941</v>
      </c>
      <c r="U26" s="77">
        <v>15556</v>
      </c>
      <c r="V26" s="14">
        <f>P26/O26</f>
        <v>357.8</v>
      </c>
      <c r="W26" s="75">
        <f>SUM(U26,P26)</f>
        <v>17345</v>
      </c>
      <c r="X26" s="75">
        <v>3302</v>
      </c>
      <c r="Y26" s="76">
        <f>SUM(X26,R26)</f>
        <v>3694</v>
      </c>
    </row>
    <row r="27" spans="1:25" ht="12.75">
      <c r="A27" s="72">
        <v>14</v>
      </c>
      <c r="B27" s="72">
        <v>13</v>
      </c>
      <c r="C27" s="4" t="s">
        <v>70</v>
      </c>
      <c r="D27" s="4" t="s">
        <v>71</v>
      </c>
      <c r="E27" s="15" t="s">
        <v>45</v>
      </c>
      <c r="F27" s="15" t="s">
        <v>44</v>
      </c>
      <c r="G27" s="37">
        <v>4</v>
      </c>
      <c r="H27" s="37">
        <v>3</v>
      </c>
      <c r="I27" s="24">
        <v>784</v>
      </c>
      <c r="J27" s="24">
        <v>1088</v>
      </c>
      <c r="K27" s="14">
        <v>156</v>
      </c>
      <c r="L27" s="14">
        <v>215</v>
      </c>
      <c r="M27" s="64">
        <f>(I27/J27*100)-100</f>
        <v>-27.941176470588232</v>
      </c>
      <c r="N27" s="14">
        <f>I27/H27</f>
        <v>261.3333333333333</v>
      </c>
      <c r="O27" s="73">
        <v>3</v>
      </c>
      <c r="P27" s="14">
        <v>1364</v>
      </c>
      <c r="Q27" s="14">
        <v>2126</v>
      </c>
      <c r="R27" s="14">
        <v>301</v>
      </c>
      <c r="S27" s="14">
        <v>523</v>
      </c>
      <c r="T27" s="64">
        <f>(P27/Q27*100)-100</f>
        <v>-35.841956726246465</v>
      </c>
      <c r="U27" s="75">
        <v>9253</v>
      </c>
      <c r="V27" s="14">
        <f>P27/O27</f>
        <v>454.6666666666667</v>
      </c>
      <c r="W27" s="75">
        <f>SUM(U27,P27)</f>
        <v>10617</v>
      </c>
      <c r="X27" s="77">
        <v>2178</v>
      </c>
      <c r="Y27" s="76">
        <f>SUM(X27,R27)</f>
        <v>2479</v>
      </c>
    </row>
    <row r="28" spans="1:25" ht="12.75">
      <c r="A28" s="72">
        <v>15</v>
      </c>
      <c r="B28" s="72">
        <v>15</v>
      </c>
      <c r="C28" s="4" t="s">
        <v>81</v>
      </c>
      <c r="D28" s="4" t="s">
        <v>81</v>
      </c>
      <c r="E28" s="15" t="s">
        <v>45</v>
      </c>
      <c r="F28" s="15" t="s">
        <v>42</v>
      </c>
      <c r="G28" s="37">
        <v>2</v>
      </c>
      <c r="H28" s="37">
        <v>1</v>
      </c>
      <c r="I28" s="24">
        <v>403</v>
      </c>
      <c r="J28" s="24">
        <v>345</v>
      </c>
      <c r="K28" s="14">
        <v>85</v>
      </c>
      <c r="L28" s="14">
        <v>74</v>
      </c>
      <c r="M28" s="64">
        <f>(I28/J28*100)-100</f>
        <v>16.811594202898547</v>
      </c>
      <c r="N28" s="14">
        <f>I28/H28</f>
        <v>403</v>
      </c>
      <c r="O28" s="73">
        <v>1</v>
      </c>
      <c r="P28" s="14">
        <v>794</v>
      </c>
      <c r="Q28" s="14">
        <v>696</v>
      </c>
      <c r="R28" s="14">
        <v>174</v>
      </c>
      <c r="S28" s="14">
        <v>155</v>
      </c>
      <c r="T28" s="64">
        <f>(P28/Q28*100)-100</f>
        <v>14.080459770114942</v>
      </c>
      <c r="U28" s="75">
        <v>696</v>
      </c>
      <c r="V28" s="14">
        <f>P28/O28</f>
        <v>794</v>
      </c>
      <c r="W28" s="75">
        <f>SUM(U28,P28)</f>
        <v>1490</v>
      </c>
      <c r="X28" s="77">
        <v>155</v>
      </c>
      <c r="Y28" s="76">
        <f>SUM(X28,R28)</f>
        <v>329</v>
      </c>
    </row>
    <row r="29" spans="1:25" ht="12.75">
      <c r="A29" s="72">
        <v>16</v>
      </c>
      <c r="B29" s="72">
        <v>14</v>
      </c>
      <c r="C29" s="4" t="s">
        <v>58</v>
      </c>
      <c r="D29" s="4" t="s">
        <v>59</v>
      </c>
      <c r="E29" s="15" t="s">
        <v>45</v>
      </c>
      <c r="F29" s="15" t="s">
        <v>44</v>
      </c>
      <c r="G29" s="37">
        <v>7</v>
      </c>
      <c r="H29" s="37">
        <v>4</v>
      </c>
      <c r="I29" s="24">
        <v>328</v>
      </c>
      <c r="J29" s="24">
        <v>1151</v>
      </c>
      <c r="K29" s="24">
        <v>86</v>
      </c>
      <c r="L29" s="24">
        <v>320</v>
      </c>
      <c r="M29" s="64">
        <f>(I29/J29*100)-100</f>
        <v>-71.50304083405734</v>
      </c>
      <c r="N29" s="14">
        <f>I29/H29</f>
        <v>82</v>
      </c>
      <c r="O29" s="38">
        <v>4</v>
      </c>
      <c r="P29" s="14">
        <v>468</v>
      </c>
      <c r="Q29" s="14">
        <v>1744</v>
      </c>
      <c r="R29" s="14">
        <v>122</v>
      </c>
      <c r="S29" s="14">
        <v>457</v>
      </c>
      <c r="T29" s="64">
        <f>(P29/Q29*100)-100</f>
        <v>-73.1651376146789</v>
      </c>
      <c r="U29" s="75">
        <v>16445</v>
      </c>
      <c r="V29" s="14">
        <f>P29/O29</f>
        <v>117</v>
      </c>
      <c r="W29" s="75">
        <f>SUM(U29,P29)</f>
        <v>16913</v>
      </c>
      <c r="X29" s="75">
        <v>3825</v>
      </c>
      <c r="Y29" s="76">
        <f>SUM(X29,R29)</f>
        <v>3947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0"/>
      <c r="D31" s="90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50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0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133</v>
      </c>
      <c r="I34" s="31">
        <f>SUM(I14:I33)</f>
        <v>102512</v>
      </c>
      <c r="J34" s="31">
        <v>232940</v>
      </c>
      <c r="K34" s="31">
        <f>SUM(K14:K33)</f>
        <v>20060</v>
      </c>
      <c r="L34" s="31">
        <v>44683</v>
      </c>
      <c r="M34" s="68">
        <f>(I34/J34*100)-100</f>
        <v>-55.99210097020692</v>
      </c>
      <c r="N34" s="32">
        <f>I34/H34</f>
        <v>770.7669172932331</v>
      </c>
      <c r="O34" s="34">
        <f>SUM(O14:O33)</f>
        <v>133</v>
      </c>
      <c r="P34" s="31">
        <f>SUM(P14:P33)</f>
        <v>202921</v>
      </c>
      <c r="Q34" s="31">
        <v>348995</v>
      </c>
      <c r="R34" s="31">
        <f>SUM(R14:R33)</f>
        <v>43319</v>
      </c>
      <c r="S34" s="31">
        <v>70166</v>
      </c>
      <c r="T34" s="68">
        <f>(P34/Q34*100)-100</f>
        <v>-41.855613977277606</v>
      </c>
      <c r="U34" s="78">
        <f>SUM(U14:U33)</f>
        <v>1640779</v>
      </c>
      <c r="V34" s="32">
        <f>P34/O34</f>
        <v>1525.7218045112782</v>
      </c>
      <c r="W34" s="75">
        <f>SUM(U34,P34)</f>
        <v>1843700</v>
      </c>
      <c r="X34" s="79">
        <f>SUM(X14:X33)</f>
        <v>368755</v>
      </c>
      <c r="Y34" s="35">
        <f>SUM(Y14:Y33)</f>
        <v>412074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88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31 - Dec</v>
      </c>
      <c r="L4" s="20"/>
      <c r="M4" s="62" t="str">
        <f>'WEEKLY COMPETITIVE REPORT'!M4</f>
        <v>2 -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0.7539</v>
      </c>
    </row>
    <row r="5" spans="1:25" s="2" customFormat="1" ht="11.25">
      <c r="A5" s="8"/>
      <c r="B5" s="8"/>
      <c r="C5" s="8" t="s">
        <v>0</v>
      </c>
      <c r="D5" s="8"/>
      <c r="E5" s="92"/>
      <c r="F5" s="8"/>
      <c r="G5" s="3" t="s">
        <v>4</v>
      </c>
      <c r="H5" s="7"/>
      <c r="I5" s="7"/>
      <c r="J5" s="7"/>
      <c r="K5" s="67" t="str">
        <f>'WEEKLY COMPETITIVE REPORT'!K5</f>
        <v>30 - Dec</v>
      </c>
      <c r="L5" s="7"/>
      <c r="M5" s="63" t="str">
        <f>'WEEKLY COMPETITIVE REPORT'!M5</f>
        <v>5 -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40549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LITTLE FOCKERS</v>
      </c>
      <c r="D14" s="4" t="str">
        <f>'WEEKLY COMPETITIVE REPORT'!D14</f>
        <v>NJUNA DRUŽINA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13</v>
      </c>
      <c r="I14" s="14">
        <f>'WEEKLY COMPETITIVE REPORT'!I14/Y4</f>
        <v>49430.959013131716</v>
      </c>
      <c r="J14" s="14">
        <f>'WEEKLY COMPETITIVE REPORT'!J14/Y4</f>
        <v>95825.70632709908</v>
      </c>
      <c r="K14" s="22">
        <f>'WEEKLY COMPETITIVE REPORT'!K14</f>
        <v>7367</v>
      </c>
      <c r="L14" s="22">
        <f>'WEEKLY COMPETITIVE REPORT'!L14</f>
        <v>14287</v>
      </c>
      <c r="M14" s="64">
        <f>'WEEKLY COMPETITIVE REPORT'!M14</f>
        <v>-48.415763464972386</v>
      </c>
      <c r="N14" s="14">
        <f aca="true" t="shared" si="0" ref="N14:N20">I14/H14</f>
        <v>3802.3814625485934</v>
      </c>
      <c r="O14" s="37">
        <f>'WEEKLY COMPETITIVE REPORT'!O14</f>
        <v>13</v>
      </c>
      <c r="P14" s="14">
        <f>'WEEKLY COMPETITIVE REPORT'!P14/Y4</f>
        <v>96243.53362514923</v>
      </c>
      <c r="Q14" s="14">
        <f>'WEEKLY COMPETITIVE REPORT'!Q14/Y4</f>
        <v>189182.9155060353</v>
      </c>
      <c r="R14" s="22">
        <f>'WEEKLY COMPETITIVE REPORT'!R14</f>
        <v>15755</v>
      </c>
      <c r="S14" s="22">
        <f>'WEEKLY COMPETITIVE REPORT'!S14</f>
        <v>32075</v>
      </c>
      <c r="T14" s="64">
        <f>'WEEKLY COMPETITIVE REPORT'!T14</f>
        <v>-49.126730937773885</v>
      </c>
      <c r="U14" s="14">
        <f>'WEEKLY COMPETITIVE REPORT'!U14/Y4</f>
        <v>191957.81933943494</v>
      </c>
      <c r="V14" s="14">
        <f aca="true" t="shared" si="1" ref="V14:V20">P14/O14</f>
        <v>7403.348740396094</v>
      </c>
      <c r="W14" s="25">
        <f aca="true" t="shared" si="2" ref="W14:W20">P14+U14</f>
        <v>288201.35296458413</v>
      </c>
      <c r="X14" s="22">
        <f>'WEEKLY COMPETITIVE REPORT'!X14</f>
        <v>32738</v>
      </c>
      <c r="Y14" s="56">
        <f>'WEEKLY COMPETITIVE REPORT'!Y14</f>
        <v>48493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GREMO MI PO SVOJE</v>
      </c>
      <c r="D15" s="4" t="str">
        <f>'WEEKLY COMPETITIVE REPORT'!D15</f>
        <v>GREMO MI PO SVOJE</v>
      </c>
      <c r="E15" s="4" t="str">
        <f>'WEEKLY COMPETITIVE REPORT'!E15</f>
        <v>DOMEST</v>
      </c>
      <c r="F15" s="4" t="str">
        <f>'WEEKLY COMPETITIVE REPORT'!F15</f>
        <v>Cinemania</v>
      </c>
      <c r="G15" s="37">
        <f>'WEEKLY COMPETITIVE REPORT'!G15</f>
        <v>9</v>
      </c>
      <c r="H15" s="37">
        <f>'WEEKLY COMPETITIVE REPORT'!H15</f>
        <v>11</v>
      </c>
      <c r="I15" s="14">
        <f>'WEEKLY COMPETITIVE REPORT'!I15/Y4</f>
        <v>21326.43586682584</v>
      </c>
      <c r="J15" s="14">
        <f>'WEEKLY COMPETITIVE REPORT'!J15/Y4</f>
        <v>50529.24791086351</v>
      </c>
      <c r="K15" s="22">
        <f>'WEEKLY COMPETITIVE REPORT'!K15</f>
        <v>3287</v>
      </c>
      <c r="L15" s="22">
        <f>'WEEKLY COMPETITIVE REPORT'!L15</f>
        <v>9161</v>
      </c>
      <c r="M15" s="64">
        <f>'WEEKLY COMPETITIVE REPORT'!M15</f>
        <v>-57.793878301044785</v>
      </c>
      <c r="N15" s="14">
        <f t="shared" si="0"/>
        <v>1938.7668969841673</v>
      </c>
      <c r="O15" s="37">
        <f>'WEEKLY COMPETITIVE REPORT'!O15</f>
        <v>11</v>
      </c>
      <c r="P15" s="14">
        <f>'WEEKLY COMPETITIVE REPORT'!P15/Y4</f>
        <v>42025.46756864306</v>
      </c>
      <c r="Q15" s="14">
        <f>'WEEKLY COMPETITIVE REPORT'!Q15/Y4</f>
        <v>114529.77848521023</v>
      </c>
      <c r="R15" s="22">
        <f>'WEEKLY COMPETITIVE REPORT'!R15</f>
        <v>6961</v>
      </c>
      <c r="S15" s="22">
        <f>'WEEKLY COMPETITIVE REPORT'!S15</f>
        <v>22737</v>
      </c>
      <c r="T15" s="64">
        <f>'WEEKLY COMPETITIVE REPORT'!T15</f>
        <v>-63.306078013527284</v>
      </c>
      <c r="U15" s="14">
        <f>'WEEKLY COMPETITIVE REPORT'!U15/Y4</f>
        <v>903557.5009948269</v>
      </c>
      <c r="V15" s="14">
        <f t="shared" si="1"/>
        <v>3820.4970516948233</v>
      </c>
      <c r="W15" s="25">
        <f t="shared" si="2"/>
        <v>945582.9685634699</v>
      </c>
      <c r="X15" s="22">
        <f>'WEEKLY COMPETITIVE REPORT'!X15</f>
        <v>162367</v>
      </c>
      <c r="Y15" s="56">
        <f>'WEEKLY COMPETITIVE REPORT'!Y15</f>
        <v>169328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LIFE AS WE KNOW IT</v>
      </c>
      <c r="D16" s="4" t="str">
        <f>'WEEKLY COMPETITIVE REPORT'!D16</f>
        <v>ŽIVLJENJE, KOT GA POZNAŠ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7</v>
      </c>
      <c r="I16" s="14">
        <f>'WEEKLY COMPETITIVE REPORT'!I16/Y4</f>
        <v>11700.490781270726</v>
      </c>
      <c r="J16" s="14">
        <f>'WEEKLY COMPETITIVE REPORT'!J16/Y4</f>
        <v>18123.093248441437</v>
      </c>
      <c r="K16" s="22">
        <f>'WEEKLY COMPETITIVE REPORT'!K16</f>
        <v>1746</v>
      </c>
      <c r="L16" s="22">
        <f>'WEEKLY COMPETITIVE REPORT'!L16</f>
        <v>2774</v>
      </c>
      <c r="M16" s="64">
        <f>'WEEKLY COMPETITIVE REPORT'!M16</f>
        <v>-35.438776257044566</v>
      </c>
      <c r="N16" s="14">
        <f t="shared" si="0"/>
        <v>1671.4986830386752</v>
      </c>
      <c r="O16" s="37">
        <f>'WEEKLY COMPETITIVE REPORT'!O16</f>
        <v>7</v>
      </c>
      <c r="P16" s="14">
        <f>'WEEKLY COMPETITIVE REPORT'!P16/Y4</f>
        <v>25502.05597559358</v>
      </c>
      <c r="Q16" s="14">
        <f>'WEEKLY COMPETITIVE REPORT'!Q16/Y4</f>
        <v>43524.34009815625</v>
      </c>
      <c r="R16" s="22">
        <f>'WEEKLY COMPETITIVE REPORT'!R16</f>
        <v>4317</v>
      </c>
      <c r="S16" s="22">
        <f>'WEEKLY COMPETITIVE REPORT'!S16</f>
        <v>7740</v>
      </c>
      <c r="T16" s="64">
        <f>'WEEKLY COMPETITIVE REPORT'!T16</f>
        <v>-41.40736903056715</v>
      </c>
      <c r="U16" s="14">
        <f>'WEEKLY COMPETITIVE REPORT'!U16/Y4</f>
        <v>88129.72542777557</v>
      </c>
      <c r="V16" s="14">
        <f t="shared" si="1"/>
        <v>3643.1508536562255</v>
      </c>
      <c r="W16" s="25">
        <f t="shared" si="2"/>
        <v>113631.78140336915</v>
      </c>
      <c r="X16" s="22">
        <f>'WEEKLY COMPETITIVE REPORT'!X16</f>
        <v>15107</v>
      </c>
      <c r="Y16" s="56">
        <f>'WEEKLY COMPETITIVE REPORT'!Y16</f>
        <v>19424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MEGAMIND</v>
      </c>
      <c r="D17" s="4" t="str">
        <f>'WEEKLY COMPETITIVE REPORT'!D17</f>
        <v>MEGAUM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18</v>
      </c>
      <c r="I17" s="14">
        <f>'WEEKLY COMPETITIVE REPORT'!I17/Y4</f>
        <v>12051.996285979572</v>
      </c>
      <c r="J17" s="14">
        <f>'WEEKLY COMPETITIVE REPORT'!J17/Y4</f>
        <v>14042.976522085157</v>
      </c>
      <c r="K17" s="22">
        <f>'WEEKLY COMPETITIVE REPORT'!K17</f>
        <v>1721</v>
      </c>
      <c r="L17" s="22">
        <f>'WEEKLY COMPETITIVE REPORT'!L17</f>
        <v>2129</v>
      </c>
      <c r="M17" s="64">
        <f>'WEEKLY COMPETITIVE REPORT'!M17</f>
        <v>-14.177765183715877</v>
      </c>
      <c r="N17" s="14">
        <f t="shared" si="0"/>
        <v>669.5553492210873</v>
      </c>
      <c r="O17" s="37">
        <f>'WEEKLY COMPETITIVE REPORT'!O17</f>
        <v>18</v>
      </c>
      <c r="P17" s="14">
        <f>'WEEKLY COMPETITIVE REPORT'!P17/Y4</f>
        <v>23220.586284653138</v>
      </c>
      <c r="Q17" s="14">
        <f>'WEEKLY COMPETITIVE REPORT'!Q17/Y4</f>
        <v>42038.73192731132</v>
      </c>
      <c r="R17" s="22">
        <f>'WEEKLY COMPETITIVE REPORT'!R17</f>
        <v>3451</v>
      </c>
      <c r="S17" s="22">
        <f>'WEEKLY COMPETITIVE REPORT'!S17</f>
        <v>7118</v>
      </c>
      <c r="T17" s="64">
        <f>'WEEKLY COMPETITIVE REPORT'!T17</f>
        <v>-44.76382797463162</v>
      </c>
      <c r="U17" s="14">
        <f>'WEEKLY COMPETITIVE REPORT'!U17/Y4</f>
        <v>131371.5346862979</v>
      </c>
      <c r="V17" s="14">
        <f t="shared" si="1"/>
        <v>1290.0325713696188</v>
      </c>
      <c r="W17" s="25">
        <f t="shared" si="2"/>
        <v>154592.12097095104</v>
      </c>
      <c r="X17" s="22">
        <f>'WEEKLY COMPETITIVE REPORT'!X17</f>
        <v>20982</v>
      </c>
      <c r="Y17" s="56">
        <f>'WEEKLY COMPETITIVE REPORT'!Y17</f>
        <v>24433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TRON: LEGACY</v>
      </c>
      <c r="D18" s="4" t="str">
        <f>'WEEKLY COMPETITIVE REPORT'!D18</f>
        <v>TRON: ZAPUŠČINA</v>
      </c>
      <c r="E18" s="4" t="str">
        <f>'WEEKLY COMPETITIVE REPORT'!E18</f>
        <v>WDI</v>
      </c>
      <c r="F18" s="4" t="str">
        <f>'WEEKLY COMPETITIVE REPORT'!F18</f>
        <v>CENEX</v>
      </c>
      <c r="G18" s="37">
        <f>'WEEKLY COMPETITIVE REPORT'!G18</f>
        <v>3</v>
      </c>
      <c r="H18" s="37">
        <f>'WEEKLY COMPETITIVE REPORT'!H18</f>
        <v>14</v>
      </c>
      <c r="I18" s="14">
        <f>'WEEKLY COMPETITIVE REPORT'!I18/Y4</f>
        <v>7298.050139275766</v>
      </c>
      <c r="J18" s="14">
        <f>'WEEKLY COMPETITIVE REPORT'!J18/Y4</f>
        <v>12955.299111287968</v>
      </c>
      <c r="K18" s="22">
        <f>'WEEKLY COMPETITIVE REPORT'!K18</f>
        <v>882</v>
      </c>
      <c r="L18" s="22">
        <f>'WEEKLY COMPETITIVE REPORT'!L18</f>
        <v>1613</v>
      </c>
      <c r="M18" s="64">
        <f>'WEEKLY COMPETITIVE REPORT'!M18</f>
        <v>-43.667451622811505</v>
      </c>
      <c r="N18" s="14">
        <f t="shared" si="0"/>
        <v>521.2892956625548</v>
      </c>
      <c r="O18" s="37">
        <f>'WEEKLY COMPETITIVE REPORT'!O18</f>
        <v>14</v>
      </c>
      <c r="P18" s="14">
        <f>'WEEKLY COMPETITIVE REPORT'!P18/Y4</f>
        <v>16068.444090728213</v>
      </c>
      <c r="Q18" s="14">
        <f>'WEEKLY COMPETITIVE REPORT'!Q18/Y4</f>
        <v>32468.497148162885</v>
      </c>
      <c r="R18" s="22">
        <f>'WEEKLY COMPETITIVE REPORT'!R18</f>
        <v>2137</v>
      </c>
      <c r="S18" s="22">
        <f>'WEEKLY COMPETITIVE REPORT'!S18</f>
        <v>4570</v>
      </c>
      <c r="T18" s="64">
        <f>'WEEKLY COMPETITIVE REPORT'!T18</f>
        <v>-50.51066263583626</v>
      </c>
      <c r="U18" s="14">
        <f>'WEEKLY COMPETITIVE REPORT'!U18/Y4</f>
        <v>63679.53309457488</v>
      </c>
      <c r="V18" s="14">
        <f t="shared" si="1"/>
        <v>1147.7460064805866</v>
      </c>
      <c r="W18" s="25">
        <f t="shared" si="2"/>
        <v>79747.9771853031</v>
      </c>
      <c r="X18" s="22">
        <f>'WEEKLY COMPETITIVE REPORT'!X18</f>
        <v>9166</v>
      </c>
      <c r="Y18" s="56">
        <f>'WEEKLY COMPETITIVE REPORT'!Y18</f>
        <v>11303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DUE DATE</v>
      </c>
      <c r="D19" s="4" t="str">
        <f>'WEEKLY COMPETITIVE REPORT'!D19</f>
        <v>DRAGA POČAKAJ SEM NA POTI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8</v>
      </c>
      <c r="I19" s="14">
        <f>'WEEKLY COMPETITIVE REPORT'!I19/Y4</f>
        <v>7975.858867223769</v>
      </c>
      <c r="J19" s="14">
        <f>'WEEKLY COMPETITIVE REPORT'!J19/Y4</f>
        <v>13355.882743069373</v>
      </c>
      <c r="K19" s="22">
        <f>'WEEKLY COMPETITIVE REPORT'!K19</f>
        <v>1201</v>
      </c>
      <c r="L19" s="22">
        <f>'WEEKLY COMPETITIVE REPORT'!L19</f>
        <v>2026</v>
      </c>
      <c r="M19" s="64">
        <f>'WEEKLY COMPETITIVE REPORT'!M19</f>
        <v>-40.282053828582775</v>
      </c>
      <c r="N19" s="14">
        <f t="shared" si="0"/>
        <v>996.9823584029712</v>
      </c>
      <c r="O19" s="37">
        <f>'WEEKLY COMPETITIVE REPORT'!O19</f>
        <v>8</v>
      </c>
      <c r="P19" s="14">
        <f>'WEEKLY COMPETITIVE REPORT'!P19/Y4</f>
        <v>15972.940708316753</v>
      </c>
      <c r="Q19" s="14">
        <f>'WEEKLY COMPETITIVE REPORT'!Q19/Y4</f>
        <v>31363.576071096963</v>
      </c>
      <c r="R19" s="22">
        <f>'WEEKLY COMPETITIVE REPORT'!R19</f>
        <v>2694</v>
      </c>
      <c r="S19" s="22">
        <f>'WEEKLY COMPETITIVE REPORT'!S19</f>
        <v>4706</v>
      </c>
      <c r="T19" s="64">
        <f>'WEEKLY COMPETITIVE REPORT'!T19</f>
        <v>-49.071685345739056</v>
      </c>
      <c r="U19" s="14">
        <f>'WEEKLY COMPETITIVE REPORT'!U19/Y4</f>
        <v>155686.43056108238</v>
      </c>
      <c r="V19" s="14">
        <f t="shared" si="1"/>
        <v>1996.6175885395942</v>
      </c>
      <c r="W19" s="25">
        <f t="shared" si="2"/>
        <v>171659.37126939913</v>
      </c>
      <c r="X19" s="22">
        <f>'WEEKLY COMPETITIVE REPORT'!X19</f>
        <v>25325</v>
      </c>
      <c r="Y19" s="56">
        <f>'WEEKLY COMPETITIVE REPORT'!Y19</f>
        <v>28019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THE CHRONICLES OF NARNIA: THE VOYAGE OF THE DAWN TREADER</v>
      </c>
      <c r="D20" s="4" t="str">
        <f>'WEEKLY COMPETITIVE REPORT'!D20</f>
        <v>ZGODBE IZ NARNIJE: POTOVANJE POTEPUŠKE ZARJE</v>
      </c>
      <c r="E20" s="4" t="str">
        <f>'WEEKLY COMPETITIVE REPORT'!E20</f>
        <v>FOX</v>
      </c>
      <c r="F20" s="4" t="str">
        <f>'WEEKLY COMPETITIVE REPORT'!F20</f>
        <v>CF</v>
      </c>
      <c r="G20" s="37">
        <f>'WEEKLY COMPETITIVE REPORT'!G20</f>
        <v>4</v>
      </c>
      <c r="H20" s="37">
        <f>'WEEKLY COMPETITIVE REPORT'!H20</f>
        <v>18</v>
      </c>
      <c r="I20" s="14">
        <f>'WEEKLY COMPETITIVE REPORT'!I20/Y4</f>
        <v>8219.923066719724</v>
      </c>
      <c r="J20" s="14">
        <f>'WEEKLY COMPETITIVE REPORT'!J20/Y4</f>
        <v>14178.272980501393</v>
      </c>
      <c r="K20" s="22">
        <f>'WEEKLY COMPETITIVE REPORT'!K20</f>
        <v>1254</v>
      </c>
      <c r="L20" s="22">
        <f>'WEEKLY COMPETITIVE REPORT'!L20</f>
        <v>2192</v>
      </c>
      <c r="M20" s="64">
        <f>'WEEKLY COMPETITIVE REPORT'!M20</f>
        <v>-42.02451117971747</v>
      </c>
      <c r="N20" s="14">
        <f t="shared" si="0"/>
        <v>456.66239259554027</v>
      </c>
      <c r="O20" s="37">
        <f>'WEEKLY COMPETITIVE REPORT'!O20</f>
        <v>18</v>
      </c>
      <c r="P20" s="14">
        <f>'WEEKLY COMPETITIVE REPORT'!P20/Y4</f>
        <v>13198.036874917098</v>
      </c>
      <c r="Q20" s="14">
        <f>'WEEKLY COMPETITIVE REPORT'!Q20/Y4</f>
        <v>32256.26740947075</v>
      </c>
      <c r="R20" s="22">
        <f>'WEEKLY COMPETITIVE REPORT'!R20</f>
        <v>2097</v>
      </c>
      <c r="S20" s="22">
        <f>'WEEKLY COMPETITIVE REPORT'!S20</f>
        <v>5529</v>
      </c>
      <c r="T20" s="64">
        <f>'WEEKLY COMPETITIVE REPORT'!T20</f>
        <v>-59.0838062340653</v>
      </c>
      <c r="U20" s="14">
        <f>'WEEKLY COMPETITIVE REPORT'!U20/Y4</f>
        <v>127292.74439580846</v>
      </c>
      <c r="V20" s="14">
        <f t="shared" si="1"/>
        <v>733.2242708287276</v>
      </c>
      <c r="W20" s="25">
        <f t="shared" si="2"/>
        <v>140490.78127072557</v>
      </c>
      <c r="X20" s="22">
        <f>'WEEKLY COMPETITIVE REPORT'!X20</f>
        <v>19408</v>
      </c>
      <c r="Y20" s="56">
        <f>'WEEKLY COMPETITIVE REPORT'!Y20</f>
        <v>21505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HARRY POTTER AND THE DEATHLY HOLLOWS - PART 1</v>
      </c>
      <c r="D21" s="4" t="str">
        <f>'WEEKLY COMPETITIVE REPORT'!D21</f>
        <v>HARRY POTTER IN SVETINJE SMRTI - 1.DEL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16</v>
      </c>
      <c r="I21" s="14">
        <f>'WEEKLY COMPETITIVE REPORT'!I21/Y4</f>
        <v>4842.817349781138</v>
      </c>
      <c r="J21" s="14">
        <f>'WEEKLY COMPETITIVE REPORT'!J21/Y4</f>
        <v>9125.878763761772</v>
      </c>
      <c r="K21" s="22">
        <f>'WEEKLY COMPETITIVE REPORT'!K21</f>
        <v>668</v>
      </c>
      <c r="L21" s="22">
        <f>'WEEKLY COMPETITIVE REPORT'!L21</f>
        <v>1439</v>
      </c>
      <c r="M21" s="64">
        <f>'WEEKLY COMPETITIVE REPORT'!M21</f>
        <v>-46.933139534883715</v>
      </c>
      <c r="N21" s="14">
        <f aca="true" t="shared" si="3" ref="N21:N33">I21/H21</f>
        <v>302.6760843613211</v>
      </c>
      <c r="O21" s="37">
        <f>'WEEKLY COMPETITIVE REPORT'!O21</f>
        <v>16</v>
      </c>
      <c r="P21" s="14">
        <f>'WEEKLY COMPETITIVE REPORT'!P21/Y4</f>
        <v>10970.951054516514</v>
      </c>
      <c r="Q21" s="14">
        <f>'WEEKLY COMPETITIVE REPORT'!Q21/Y4</f>
        <v>25723.570765353496</v>
      </c>
      <c r="R21" s="22">
        <f>'WEEKLY COMPETITIVE REPORT'!R21</f>
        <v>1758</v>
      </c>
      <c r="S21" s="22">
        <f>'WEEKLY COMPETITIVE REPORT'!S21</f>
        <v>4305</v>
      </c>
      <c r="T21" s="64">
        <f>'WEEKLY COMPETITIVE REPORT'!T21</f>
        <v>-57.35059041922343</v>
      </c>
      <c r="U21" s="14">
        <f>'WEEKLY COMPETITIVE REPORT'!U21/Y4</f>
        <v>380530.5743467303</v>
      </c>
      <c r="V21" s="14">
        <f aca="true" t="shared" si="4" ref="V21:V33">P21/O21</f>
        <v>685.6844409072821</v>
      </c>
      <c r="W21" s="25">
        <f aca="true" t="shared" si="5" ref="W21:W33">P21+U21</f>
        <v>391501.52540124685</v>
      </c>
      <c r="X21" s="22">
        <f>'WEEKLY COMPETITIVE REPORT'!X21</f>
        <v>61192</v>
      </c>
      <c r="Y21" s="56">
        <f>'WEEKLY COMPETITIVE REPORT'!Y21</f>
        <v>62950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FROZEN</v>
      </c>
      <c r="D22" s="4" t="str">
        <f>'WEEKLY COMPETITIVE REPORT'!D22</f>
        <v>LEDENA PAST</v>
      </c>
      <c r="E22" s="4" t="str">
        <f>'WEEKLY COMPETITIVE REPORT'!E22</f>
        <v>INDEP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2</v>
      </c>
      <c r="I22" s="14">
        <f>'WEEKLY COMPETITIVE REPORT'!I22/Y4</f>
        <v>3618.5170447008886</v>
      </c>
      <c r="J22" s="14">
        <f>'WEEKLY COMPETITIVE REPORT'!J22/Y4</f>
        <v>0</v>
      </c>
      <c r="K22" s="22">
        <f>'WEEKLY COMPETITIVE REPORT'!K22</f>
        <v>541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1809.2585223504443</v>
      </c>
      <c r="O22" s="37">
        <f>'WEEKLY COMPETITIVE REPORT'!O22</f>
        <v>2</v>
      </c>
      <c r="P22" s="14">
        <f>'WEEKLY COMPETITIVE REPORT'!P22/Y4</f>
        <v>6291.285316354954</v>
      </c>
      <c r="Q22" s="14">
        <f>'WEEKLY COMPETITIVE REPORT'!Q22/Y4</f>
        <v>0</v>
      </c>
      <c r="R22" s="22">
        <f>'WEEKLY COMPETITIVE REPORT'!R22</f>
        <v>997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3145.642658177477</v>
      </c>
      <c r="W22" s="25">
        <f t="shared" si="5"/>
        <v>6291.285316354954</v>
      </c>
      <c r="X22" s="22">
        <f>'WEEKLY COMPETITIVE REPORT'!X22</f>
        <v>0</v>
      </c>
      <c r="Y22" s="56">
        <f>'WEEKLY COMPETITIVE REPORT'!Y22</f>
        <v>997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THE GIRL WITH THE DRAGON TATOO (MAN SOM HATAR KVINNOR)</v>
      </c>
      <c r="D23" s="4" t="str">
        <f>'WEEKLY COMPETITIVE REPORT'!D23</f>
        <v>DEKLE Z ZMAJSKIM TATUJEM</v>
      </c>
      <c r="E23" s="4" t="str">
        <f>'WEEKLY COMPETITIVE REPORT'!E23</f>
        <v>INDEP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1</v>
      </c>
      <c r="I23" s="14">
        <f>'WEEKLY COMPETITIVE REPORT'!I23/Y4</f>
        <v>2859.7957288765087</v>
      </c>
      <c r="J23" s="14">
        <f>'WEEKLY COMPETITIVE REPORT'!J23/Y4</f>
        <v>2846.5313702082503</v>
      </c>
      <c r="K23" s="22">
        <f>'WEEKLY COMPETITIVE REPORT'!K23</f>
        <v>373</v>
      </c>
      <c r="L23" s="22">
        <f>'WEEKLY COMPETITIVE REPORT'!L23</f>
        <v>379</v>
      </c>
      <c r="M23" s="64">
        <f>'WEEKLY COMPETITIVE REPORT'!M23</f>
        <v>0.4659832246039173</v>
      </c>
      <c r="N23" s="14">
        <f t="shared" si="3"/>
        <v>2859.7957288765087</v>
      </c>
      <c r="O23" s="37">
        <f>'WEEKLY COMPETITIVE REPORT'!O23</f>
        <v>1</v>
      </c>
      <c r="P23" s="14">
        <f>'WEEKLY COMPETITIVE REPORT'!P23/Y4</f>
        <v>5500.729539726754</v>
      </c>
      <c r="Q23" s="14">
        <f>'WEEKLY COMPETITIVE REPORT'!Q23/Y4</f>
        <v>5715.61215015254</v>
      </c>
      <c r="R23" s="22">
        <f>'WEEKLY COMPETITIVE REPORT'!R23</f>
        <v>763</v>
      </c>
      <c r="S23" s="22">
        <f>'WEEKLY COMPETITIVE REPORT'!S23</f>
        <v>807</v>
      </c>
      <c r="T23" s="64">
        <f>'WEEKLY COMPETITIVE REPORT'!T23</f>
        <v>-3.7595729867718717</v>
      </c>
      <c r="U23" s="14">
        <f>'WEEKLY COMPETITIVE REPORT'!U23/Y4</f>
        <v>5715.61215015254</v>
      </c>
      <c r="V23" s="14">
        <f t="shared" si="4"/>
        <v>5500.729539726754</v>
      </c>
      <c r="W23" s="25">
        <f t="shared" si="5"/>
        <v>11216.341689879295</v>
      </c>
      <c r="X23" s="22">
        <f>'WEEKLY COMPETITIVE REPORT'!X23</f>
        <v>807</v>
      </c>
      <c r="Y23" s="56">
        <f>'WEEKLY COMPETITIVE REPORT'!Y23</f>
        <v>1570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PARANORMAL ACTIVITY 2</v>
      </c>
      <c r="D24" s="4" t="str">
        <f>'WEEKLY COMPETITIVE REPORT'!D24</f>
        <v>PARANORMALNO 2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8</v>
      </c>
      <c r="I24" s="14">
        <f>'WEEKLY COMPETITIVE REPORT'!I24/Y4</f>
        <v>2022.8146969094043</v>
      </c>
      <c r="J24" s="14">
        <f>'WEEKLY COMPETITIVE REPORT'!J24/Y4</f>
        <v>6602.997745059026</v>
      </c>
      <c r="K24" s="22">
        <f>'WEEKLY COMPETITIVE REPORT'!K24</f>
        <v>309</v>
      </c>
      <c r="L24" s="22">
        <f>'WEEKLY COMPETITIVE REPORT'!L24</f>
        <v>989</v>
      </c>
      <c r="M24" s="64">
        <f>'WEEKLY COMPETITIVE REPORT'!M24</f>
        <v>-69.36520691040579</v>
      </c>
      <c r="N24" s="14">
        <f t="shared" si="3"/>
        <v>252.85183711367554</v>
      </c>
      <c r="O24" s="37">
        <f>'WEEKLY COMPETITIVE REPORT'!O24</f>
        <v>8</v>
      </c>
      <c r="P24" s="14">
        <f>'WEEKLY COMPETITIVE REPORT'!P24/Y4</f>
        <v>4326.833797585887</v>
      </c>
      <c r="Q24" s="14">
        <f>'WEEKLY COMPETITIVE REPORT'!Q24/Y4</f>
        <v>14158.376442499004</v>
      </c>
      <c r="R24" s="22">
        <f>'WEEKLY COMPETITIVE REPORT'!R24</f>
        <v>725</v>
      </c>
      <c r="S24" s="22">
        <f>'WEEKLY COMPETITIVE REPORT'!S24</f>
        <v>2482</v>
      </c>
      <c r="T24" s="64">
        <f>'WEEKLY COMPETITIVE REPORT'!T24</f>
        <v>-69.43976016488664</v>
      </c>
      <c r="U24" s="14">
        <f>'WEEKLY COMPETITIVE REPORT'!U24/Y4</f>
        <v>72079.85143918291</v>
      </c>
      <c r="V24" s="14">
        <f t="shared" si="4"/>
        <v>540.8542246982358</v>
      </c>
      <c r="W24" s="25">
        <f t="shared" si="5"/>
        <v>76406.6852367688</v>
      </c>
      <c r="X24" s="22">
        <f>'WEEKLY COMPETITIVE REPORT'!X24</f>
        <v>12087</v>
      </c>
      <c r="Y24" s="56">
        <f>'WEEKLY COMPETITIVE REPORT'!Y24</f>
        <v>12812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LET ME IN</v>
      </c>
      <c r="D25" s="4" t="str">
        <f>'WEEKLY COMPETITIVE REPORT'!D25</f>
        <v>SPUSTI ME K SEBI</v>
      </c>
      <c r="E25" s="4" t="str">
        <f>'WEEKLY COMPETITIVE REPORT'!E25</f>
        <v>INDEP</v>
      </c>
      <c r="F25" s="4" t="str">
        <f>'WEEKLY COMPETITIVE REPORT'!F25</f>
        <v>CF</v>
      </c>
      <c r="G25" s="37">
        <f>'WEEKLY COMPETITIVE REPORT'!G25</f>
        <v>1</v>
      </c>
      <c r="H25" s="37">
        <f>'WEEKLY COMPETITIVE REPORT'!H25</f>
        <v>4</v>
      </c>
      <c r="I25" s="14">
        <f>'WEEKLY COMPETITIVE REPORT'!I25/Y4</f>
        <v>1904.7619047619048</v>
      </c>
      <c r="J25" s="14">
        <f>'WEEKLY COMPETITIVE REPORT'!J25/Y4</f>
        <v>0</v>
      </c>
      <c r="K25" s="22">
        <f>'WEEKLY COMPETITIVE REPORT'!K25</f>
        <v>286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476.1904761904762</v>
      </c>
      <c r="O25" s="37">
        <f>'WEEKLY COMPETITIVE REPORT'!O25</f>
        <v>4</v>
      </c>
      <c r="P25" s="14">
        <f>'WEEKLY COMPETITIVE REPORT'!P25/Y4</f>
        <v>3984.6133439448204</v>
      </c>
      <c r="Q25" s="14">
        <f>'WEEKLY COMPETITIVE REPORT'!Q25/Y4</f>
        <v>742.8040854224698</v>
      </c>
      <c r="R25" s="22">
        <f>'WEEKLY COMPETITIVE REPORT'!R25</f>
        <v>675</v>
      </c>
      <c r="S25" s="22">
        <f>'WEEKLY COMPETITIVE REPORT'!S25</f>
        <v>116</v>
      </c>
      <c r="T25" s="64">
        <f>'WEEKLY COMPETITIVE REPORT'!T25</f>
        <v>0</v>
      </c>
      <c r="U25" s="14">
        <f>'WEEKLY COMPETITIVE REPORT'!U25/Y4</f>
        <v>742.8040854224698</v>
      </c>
      <c r="V25" s="14">
        <f t="shared" si="4"/>
        <v>996.1533359862051</v>
      </c>
      <c r="W25" s="25">
        <f t="shared" si="5"/>
        <v>4727.41742936729</v>
      </c>
      <c r="X25" s="22">
        <f>'WEEKLY COMPETITIVE REPORT'!X25</f>
        <v>116</v>
      </c>
      <c r="Y25" s="56">
        <f>'WEEKLY COMPETITIVE REPORT'!Y25</f>
        <v>791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THE AMERICAN</v>
      </c>
      <c r="D26" s="4" t="str">
        <f>'WEEKLY COMPETITIVE REPORT'!D26</f>
        <v>AMERIČAN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5</v>
      </c>
      <c r="I26" s="14">
        <f>'WEEKLY COMPETITIVE REPORT'!I26/Y4</f>
        <v>713.6224963523014</v>
      </c>
      <c r="J26" s="14">
        <f>'WEEKLY COMPETITIVE REPORT'!J26/Y4</f>
        <v>2873.060087544767</v>
      </c>
      <c r="K26" s="22">
        <f>'WEEKLY COMPETITIVE REPORT'!K26</f>
        <v>98</v>
      </c>
      <c r="L26" s="22">
        <f>'WEEKLY COMPETITIVE REPORT'!L26</f>
        <v>419</v>
      </c>
      <c r="M26" s="64">
        <f>'WEEKLY COMPETITIVE REPORT'!M26</f>
        <v>-75.16158818097877</v>
      </c>
      <c r="N26" s="14">
        <f t="shared" si="3"/>
        <v>142.72449927046029</v>
      </c>
      <c r="O26" s="37">
        <f>'WEEKLY COMPETITIVE REPORT'!O26</f>
        <v>5</v>
      </c>
      <c r="P26" s="14">
        <f>'WEEKLY COMPETITIVE REPORT'!P26/Y4</f>
        <v>2372.993765751426</v>
      </c>
      <c r="Q26" s="14">
        <f>'WEEKLY COMPETITIVE REPORT'!Q26/Y4</f>
        <v>5415.8376442499</v>
      </c>
      <c r="R26" s="22">
        <f>'WEEKLY COMPETITIVE REPORT'!R26</f>
        <v>392</v>
      </c>
      <c r="S26" s="22">
        <f>'WEEKLY COMPETITIVE REPORT'!S26</f>
        <v>899</v>
      </c>
      <c r="T26" s="64">
        <f>'WEEKLY COMPETITIVE REPORT'!T26</f>
        <v>-56.18417830026941</v>
      </c>
      <c r="U26" s="14">
        <f>'WEEKLY COMPETITIVE REPORT'!U26/Y4</f>
        <v>20634.036344342752</v>
      </c>
      <c r="V26" s="14">
        <f t="shared" si="4"/>
        <v>474.59875315028523</v>
      </c>
      <c r="W26" s="25">
        <f t="shared" si="5"/>
        <v>23007.03011009418</v>
      </c>
      <c r="X26" s="22">
        <f>'WEEKLY COMPETITIVE REPORT'!X26</f>
        <v>3302</v>
      </c>
      <c r="Y26" s="56">
        <f>'WEEKLY COMPETITIVE REPORT'!Y26</f>
        <v>3694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RED</v>
      </c>
      <c r="D27" s="4" t="str">
        <f>'WEEKLY COMPETITIVE REPORT'!D27</f>
        <v>UPOKOJENI, OBOROŽENI, NEVARNI</v>
      </c>
      <c r="E27" s="4" t="str">
        <f>'WEEKLY COMPETITIVE REPORT'!E27</f>
        <v>INDEP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3</v>
      </c>
      <c r="I27" s="14">
        <f>'WEEKLY COMPETITIVE REPORT'!I27/Y4</f>
        <v>1039.9257195914577</v>
      </c>
      <c r="J27" s="14">
        <f>'WEEKLY COMPETITIVE REPORT'!J27/Y17</f>
        <v>0.044529939016903365</v>
      </c>
      <c r="K27" s="22">
        <f>'WEEKLY COMPETITIVE REPORT'!K27</f>
        <v>156</v>
      </c>
      <c r="L27" s="22">
        <f>'WEEKLY COMPETITIVE REPORT'!L27</f>
        <v>215</v>
      </c>
      <c r="M27" s="64">
        <f>'WEEKLY COMPETITIVE REPORT'!M27</f>
        <v>-27.941176470588232</v>
      </c>
      <c r="N27" s="14">
        <f t="shared" si="3"/>
        <v>346.64190653048587</v>
      </c>
      <c r="O27" s="37">
        <f>'WEEKLY COMPETITIVE REPORT'!O27</f>
        <v>3</v>
      </c>
      <c r="P27" s="14">
        <f>'WEEKLY COMPETITIVE REPORT'!P27/Y4</f>
        <v>1809.2585223504443</v>
      </c>
      <c r="Q27" s="14">
        <f>'WEEKLY COMPETITIVE REPORT'!Q27/Y17</f>
        <v>0.08701346539516228</v>
      </c>
      <c r="R27" s="22">
        <f>'WEEKLY COMPETITIVE REPORT'!R27</f>
        <v>301</v>
      </c>
      <c r="S27" s="22">
        <f>'WEEKLY COMPETITIVE REPORT'!S27</f>
        <v>523</v>
      </c>
      <c r="T27" s="64">
        <f>'WEEKLY COMPETITIVE REPORT'!T27</f>
        <v>-35.841956726246465</v>
      </c>
      <c r="U27" s="14">
        <f>'WEEKLY COMPETITIVE REPORT'!U27/Y17</f>
        <v>0.37870912290754305</v>
      </c>
      <c r="V27" s="14">
        <f t="shared" si="4"/>
        <v>603.0861741168147</v>
      </c>
      <c r="W27" s="25">
        <f t="shared" si="5"/>
        <v>1809.637231473352</v>
      </c>
      <c r="X27" s="22">
        <f>'WEEKLY COMPETITIVE REPORT'!X27</f>
        <v>2178</v>
      </c>
      <c r="Y27" s="56">
        <f>'WEEKLY COMPETITIVE REPORT'!Y27</f>
        <v>2479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RICKY</v>
      </c>
      <c r="D28" s="4" t="str">
        <f>'WEEKLY COMPETITIVE REPORT'!D28</f>
        <v>RICKY</v>
      </c>
      <c r="E28" s="4" t="str">
        <f>'WEEKLY COMPETITIVE REPORT'!E28</f>
        <v>INDEP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534.5536543308131</v>
      </c>
      <c r="J28" s="14">
        <f>'WEEKLY COMPETITIVE REPORT'!J28/Y17</f>
        <v>0.014120247206646749</v>
      </c>
      <c r="K28" s="22">
        <f>'WEEKLY COMPETITIVE REPORT'!K28</f>
        <v>85</v>
      </c>
      <c r="L28" s="22">
        <f>'WEEKLY COMPETITIVE REPORT'!L28</f>
        <v>74</v>
      </c>
      <c r="M28" s="64">
        <f>'WEEKLY COMPETITIVE REPORT'!M28</f>
        <v>16.811594202898547</v>
      </c>
      <c r="N28" s="14">
        <f t="shared" si="3"/>
        <v>534.5536543308131</v>
      </c>
      <c r="O28" s="37">
        <f>'WEEKLY COMPETITIVE REPORT'!O28</f>
        <v>1</v>
      </c>
      <c r="P28" s="14">
        <f>'WEEKLY COMPETITIVE REPORT'!P28/Y4</f>
        <v>1053.190078259716</v>
      </c>
      <c r="Q28" s="14">
        <f>'WEEKLY COMPETITIVE REPORT'!Q28/Y17</f>
        <v>0.028486063929930833</v>
      </c>
      <c r="R28" s="22">
        <f>'WEEKLY COMPETITIVE REPORT'!R28</f>
        <v>174</v>
      </c>
      <c r="S28" s="22">
        <f>'WEEKLY COMPETITIVE REPORT'!S28</f>
        <v>155</v>
      </c>
      <c r="T28" s="64">
        <f>'WEEKLY COMPETITIVE REPORT'!T28</f>
        <v>14.080459770114942</v>
      </c>
      <c r="U28" s="14">
        <f>'WEEKLY COMPETITIVE REPORT'!U28/Y17</f>
        <v>0.028486063929930833</v>
      </c>
      <c r="V28" s="14">
        <f t="shared" si="4"/>
        <v>1053.190078259716</v>
      </c>
      <c r="W28" s="25">
        <f t="shared" si="5"/>
        <v>1053.218564323646</v>
      </c>
      <c r="X28" s="22">
        <f>'WEEKLY COMPETITIVE REPORT'!X28</f>
        <v>155</v>
      </c>
      <c r="Y28" s="56">
        <f>'WEEKLY COMPETITIVE REPORT'!Y28</f>
        <v>329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HEARTBREAKER (L'ARNACOEUR)</v>
      </c>
      <c r="D29" s="4" t="str">
        <f>'WEEKLY COMPETITIVE REPORT'!D29</f>
        <v>LOMILEC SRC</v>
      </c>
      <c r="E29" s="4" t="str">
        <f>'WEEKLY COMPETITIVE REPORT'!E29</f>
        <v>INDEP</v>
      </c>
      <c r="F29" s="4" t="str">
        <f>'WEEKLY COMPETITIVE REPORT'!F29</f>
        <v>Blitz</v>
      </c>
      <c r="G29" s="37">
        <f>'WEEKLY COMPETITIVE REPORT'!G29</f>
        <v>7</v>
      </c>
      <c r="H29" s="37">
        <f>'WEEKLY COMPETITIVE REPORT'!H29</f>
        <v>4</v>
      </c>
      <c r="I29" s="14">
        <f>'WEEKLY COMPETITIVE REPORT'!I29/Y4</f>
        <v>435.07096431887516</v>
      </c>
      <c r="J29" s="14">
        <f>'WEEKLY COMPETITIVE REPORT'!J29/Y17</f>
        <v>0.047108418941595384</v>
      </c>
      <c r="K29" s="22">
        <f>'WEEKLY COMPETITIVE REPORT'!K29</f>
        <v>86</v>
      </c>
      <c r="L29" s="22">
        <f>'WEEKLY COMPETITIVE REPORT'!L29</f>
        <v>320</v>
      </c>
      <c r="M29" s="64">
        <f>'WEEKLY COMPETITIVE REPORT'!M29</f>
        <v>-71.50304083405734</v>
      </c>
      <c r="N29" s="14">
        <f t="shared" si="3"/>
        <v>108.76774107971879</v>
      </c>
      <c r="O29" s="37">
        <f>'WEEKLY COMPETITIVE REPORT'!O29</f>
        <v>4</v>
      </c>
      <c r="P29" s="14">
        <f>'WEEKLY COMPETITIVE REPORT'!P29/Y4</f>
        <v>620.7719856744926</v>
      </c>
      <c r="Q29" s="14">
        <f>'WEEKLY COMPETITIVE REPORT'!Q29/Y17</f>
        <v>0.07137887283591864</v>
      </c>
      <c r="R29" s="22">
        <f>'WEEKLY COMPETITIVE REPORT'!R29</f>
        <v>122</v>
      </c>
      <c r="S29" s="22">
        <f>'WEEKLY COMPETITIVE REPORT'!S29</f>
        <v>457</v>
      </c>
      <c r="T29" s="64">
        <f>'WEEKLY COMPETITIVE REPORT'!T29</f>
        <v>-73.1651376146789</v>
      </c>
      <c r="U29" s="14">
        <f>'WEEKLY COMPETITIVE REPORT'!U29/Y4</f>
        <v>21813.237829950922</v>
      </c>
      <c r="V29" s="14">
        <f t="shared" si="4"/>
        <v>155.19299641862315</v>
      </c>
      <c r="W29" s="25">
        <f t="shared" si="5"/>
        <v>22434.009815625413</v>
      </c>
      <c r="X29" s="22">
        <f>'WEEKLY COMPETITIVE REPORT'!X29</f>
        <v>3825</v>
      </c>
      <c r="Y29" s="56">
        <f>'WEEKLY COMPETITIVE REPORT'!Y29</f>
        <v>3947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133</v>
      </c>
      <c r="I34" s="32">
        <f>SUM(I14:I33)</f>
        <v>135975.5935800504</v>
      </c>
      <c r="J34" s="31">
        <f>SUM(J14:J33)</f>
        <v>240459.05256852688</v>
      </c>
      <c r="K34" s="31">
        <f>SUM(K14:K33)</f>
        <v>20060</v>
      </c>
      <c r="L34" s="31">
        <f>SUM(L14:L33)</f>
        <v>38017</v>
      </c>
      <c r="M34" s="64">
        <f>'WEEKLY COMPETITIVE REPORT'!M34</f>
        <v>-55.99210097020692</v>
      </c>
      <c r="N34" s="32">
        <f>I34/H34</f>
        <v>1022.3728840605293</v>
      </c>
      <c r="O34" s="40">
        <f>'WEEKLY COMPETITIVE REPORT'!O34</f>
        <v>133</v>
      </c>
      <c r="P34" s="31">
        <f>SUM(P14:P33)</f>
        <v>269161.6925321661</v>
      </c>
      <c r="Q34" s="31">
        <f>SUM(Q14:Q33)</f>
        <v>537120.4946115232</v>
      </c>
      <c r="R34" s="31">
        <f>SUM(R14:R33)</f>
        <v>43319</v>
      </c>
      <c r="S34" s="31">
        <f>SUM(S14:S33)</f>
        <v>94219</v>
      </c>
      <c r="T34" s="65">
        <f>P34/Q34-100%</f>
        <v>-0.49888024152413046</v>
      </c>
      <c r="U34" s="31">
        <f>SUM(U14:U33)</f>
        <v>2163191.8118907697</v>
      </c>
      <c r="V34" s="32">
        <f>P34/O34</f>
        <v>2023.7721243020005</v>
      </c>
      <c r="W34" s="31">
        <f>SUM(W14:W33)</f>
        <v>2432353.504422935</v>
      </c>
      <c r="X34" s="31">
        <f>SUM(X14:X33)</f>
        <v>368755</v>
      </c>
      <c r="Y34" s="35">
        <f>SUM(Y14:Y33)</f>
        <v>412074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2011-01-06T11:58:48Z</dcterms:modified>
  <cp:category/>
  <cp:version/>
  <cp:contentType/>
  <cp:contentStatus/>
</cp:coreProperties>
</file>