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15" windowWidth="20130" windowHeight="77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<sst xmlns="http://schemas.openxmlformats.org/spreadsheetml/2006/main" count="238" uniqueCount="83">
  <si>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</si>
  <si>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</si>
  <si>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</si>
  <si>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</si>
  <si>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</si>
  <si>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</si>
  <si>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</si>
  <si>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</si>
  <si>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</si>
  <si>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</si>
  <si>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</si>
  <si>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</si>
  <si>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</si>
  <si>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</si>
  <si>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</si>
  <si>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</si>
  <si>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</si>
  <si>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</si>
  <si>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</si>
  <si>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</si>
  <si>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</si>
  <si>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</si>
  <si>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</si>
  <si>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</si>
  <si>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</si>
  <si>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</si>
  <si>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</si>
  <si>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</si>
  <si>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</si>
  <si>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</si>
  <si>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</si>
  <si>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</si>
  <si>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</si>
  <si>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</si>
  <si>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</si>
  <si>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</si>
  <si>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</si>
  <si>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</si>
  <si>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</si>
  <si>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</si>
  <si>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</si>
  <si>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</si>
  <si>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</si>
  <si>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</si>
  <si>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</si>
  <si>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</si>
  <si>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</si>
  <si>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PAR</t>
  </si>
  <si>
    <t>WB</t>
  </si>
  <si>
    <t>UNI</t>
  </si>
  <si>
    <t>BVI</t>
  </si>
  <si>
    <t>FOX</t>
  </si>
  <si>
    <t>PIRATES OF THE CARIBBEAN: ON STRANGER TIDES</t>
  </si>
  <si>
    <t>PIRATI S KARIBOV: Z NEZNANIMI TOKOVI</t>
  </si>
  <si>
    <t>HANGOVER PART 2</t>
  </si>
  <si>
    <t>PREKROKANA NOČ 2</t>
  </si>
  <si>
    <t>CARS 2</t>
  </si>
  <si>
    <t>MR. POPPER'S PENGUINS</t>
  </si>
  <si>
    <t>PINGIVNI GOSPODA POPPERJA</t>
  </si>
  <si>
    <t>HARRY POTTER AND THE DEATHLY HALLOWS PART 1</t>
  </si>
  <si>
    <t>HARRY POTTER IN SVETINJE SMRTI - 2.DEL</t>
  </si>
  <si>
    <t>New</t>
  </si>
  <si>
    <t>CAPTAIN AMERICA: THE FIRST AVENGER</t>
  </si>
  <si>
    <t>PRVI MAŠČEVALEC - STOTNIK AMERIKA</t>
  </si>
  <si>
    <t>HORRIBLE BOSSES</t>
  </si>
  <si>
    <t>KAKO SE ZNEBITI ŠEFA?</t>
  </si>
  <si>
    <t>SUPER 8</t>
  </si>
  <si>
    <t>RISE OF THE PLANET OF THE APES</t>
  </si>
  <si>
    <t>VZPON PLANETA OPIC</t>
  </si>
  <si>
    <t>GREEN LANTERN</t>
  </si>
  <si>
    <t>ZELENA SVETILKA</t>
  </si>
  <si>
    <t>CHANGE UP</t>
  </si>
  <si>
    <t>ZAMENJAVA</t>
  </si>
  <si>
    <t>18 - Aug</t>
  </si>
  <si>
    <t>24 - Aug</t>
  </si>
  <si>
    <t>19 - Aug</t>
  </si>
  <si>
    <t>21 - Aug</t>
  </si>
  <si>
    <t>THE SMURFS</t>
  </si>
  <si>
    <t>SMRKCI 3D</t>
  </si>
  <si>
    <t>CF</t>
  </si>
  <si>
    <t>SONY</t>
  </si>
  <si>
    <t>COWBOYS AND ALIENS</t>
  </si>
  <si>
    <t>KAVBOJCI IN VESOLJCI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</si>
</sst>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4">
      <selection activeCell="T24" sqref="T2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75</v>
      </c>
      <c r="L4" s="20"/>
      <c r="M4" s="83" t="s">
        <v>76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73</v>
      </c>
      <c r="L5" s="7"/>
      <c r="M5" s="84" t="s">
        <v>74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4">
        <v>40780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61</v>
      </c>
      <c r="C14" s="4" t="s">
        <v>77</v>
      </c>
      <c r="D14" s="4" t="s">
        <v>78</v>
      </c>
      <c r="E14" s="15" t="s">
        <v>80</v>
      </c>
      <c r="F14" s="15" t="s">
        <v>79</v>
      </c>
      <c r="G14" s="37">
        <v>1</v>
      </c>
      <c r="H14" s="37">
        <v>19</v>
      </c>
      <c r="I14" s="14">
        <v>155798</v>
      </c>
      <c r="J14" s="14"/>
      <c r="K14" s="14">
        <v>29041</v>
      </c>
      <c r="L14" s="14"/>
      <c r="M14" s="64"/>
      <c r="N14" s="14">
        <f>I14/H14</f>
        <v>8199.894736842105</v>
      </c>
      <c r="O14" s="73">
        <v>19</v>
      </c>
      <c r="P14" s="14">
        <v>309118</v>
      </c>
      <c r="Q14" s="14"/>
      <c r="R14" s="14">
        <v>64187</v>
      </c>
      <c r="S14" s="14"/>
      <c r="T14" s="64"/>
      <c r="U14" s="75">
        <v>6619</v>
      </c>
      <c r="V14" s="14">
        <f>P14/O14</f>
        <v>16269.368421052632</v>
      </c>
      <c r="W14" s="75">
        <f>SUM(U14,P14)</f>
        <v>315737</v>
      </c>
      <c r="X14" s="75">
        <v>1748</v>
      </c>
      <c r="Y14" s="76">
        <f>SUM(X14,R14)</f>
        <v>65935</v>
      </c>
    </row>
    <row r="15" spans="1:25" ht="12.75">
      <c r="A15" s="72">
        <v>2</v>
      </c>
      <c r="B15" s="72">
        <v>1</v>
      </c>
      <c r="C15" s="4" t="s">
        <v>71</v>
      </c>
      <c r="D15" s="4" t="s">
        <v>72</v>
      </c>
      <c r="E15" s="15" t="s">
        <v>49</v>
      </c>
      <c r="F15" s="15" t="s">
        <v>36</v>
      </c>
      <c r="G15" s="37">
        <v>2</v>
      </c>
      <c r="H15" s="37">
        <v>8</v>
      </c>
      <c r="I15" s="14">
        <v>13688</v>
      </c>
      <c r="J15" s="14">
        <v>17918</v>
      </c>
      <c r="K15" s="14">
        <v>2758</v>
      </c>
      <c r="L15" s="14">
        <v>3625</v>
      </c>
      <c r="M15" s="64">
        <f>(I15/J15*100)-100</f>
        <v>-23.60754548498717</v>
      </c>
      <c r="N15" s="14">
        <f>I15/H15</f>
        <v>1711</v>
      </c>
      <c r="O15" s="73">
        <v>8</v>
      </c>
      <c r="P15" s="22">
        <v>28345</v>
      </c>
      <c r="Q15" s="22">
        <v>39719</v>
      </c>
      <c r="R15" s="22">
        <v>6639</v>
      </c>
      <c r="S15" s="22">
        <v>9193</v>
      </c>
      <c r="T15" s="64">
        <f>(P15/Q15*100)-100</f>
        <v>-28.63616908784209</v>
      </c>
      <c r="U15" s="75">
        <v>40811</v>
      </c>
      <c r="V15" s="14">
        <f>P15/O15</f>
        <v>3543.125</v>
      </c>
      <c r="W15" s="75">
        <f>SUM(U15,P15)</f>
        <v>69156</v>
      </c>
      <c r="X15" s="75">
        <v>9418</v>
      </c>
      <c r="Y15" s="76">
        <f>SUM(X15,R15)</f>
        <v>16057</v>
      </c>
    </row>
    <row r="16" spans="1:25" ht="12.75">
      <c r="A16" s="72">
        <v>3</v>
      </c>
      <c r="B16" s="72">
        <v>2</v>
      </c>
      <c r="C16" s="4" t="s">
        <v>64</v>
      </c>
      <c r="D16" s="4" t="s">
        <v>65</v>
      </c>
      <c r="E16" s="15" t="s">
        <v>48</v>
      </c>
      <c r="F16" s="15" t="s">
        <v>42</v>
      </c>
      <c r="G16" s="37">
        <v>4</v>
      </c>
      <c r="H16" s="37">
        <v>9</v>
      </c>
      <c r="I16" s="89">
        <v>8623</v>
      </c>
      <c r="J16" s="89">
        <v>11381</v>
      </c>
      <c r="K16" s="97">
        <v>1724</v>
      </c>
      <c r="L16" s="97">
        <v>2307</v>
      </c>
      <c r="M16" s="64">
        <f>(I16/J16*100)-100</f>
        <v>-24.23337140848784</v>
      </c>
      <c r="N16" s="14">
        <f>I16/H16</f>
        <v>958.1111111111111</v>
      </c>
      <c r="O16" s="73">
        <v>9</v>
      </c>
      <c r="P16" s="22">
        <v>16831</v>
      </c>
      <c r="Q16" s="22">
        <v>23672</v>
      </c>
      <c r="R16" s="22">
        <v>3907</v>
      </c>
      <c r="S16" s="22">
        <v>5373</v>
      </c>
      <c r="T16" s="64">
        <f>(P16/Q16*100)-100</f>
        <v>-28.899121324771883</v>
      </c>
      <c r="U16" s="75">
        <v>109861</v>
      </c>
      <c r="V16" s="14">
        <f>P16/O16</f>
        <v>1870.111111111111</v>
      </c>
      <c r="W16" s="75">
        <f>SUM(U16,P16)</f>
        <v>126692</v>
      </c>
      <c r="X16" s="75">
        <v>25064</v>
      </c>
      <c r="Y16" s="76">
        <f>SUM(X16,R16)</f>
        <v>28971</v>
      </c>
    </row>
    <row r="17" spans="1:25" ht="12.75">
      <c r="A17" s="72">
        <v>4</v>
      </c>
      <c r="B17" s="72" t="s">
        <v>61</v>
      </c>
      <c r="C17" s="4" t="s">
        <v>81</v>
      </c>
      <c r="D17" s="4" t="s">
        <v>82</v>
      </c>
      <c r="E17" s="15" t="s">
        <v>47</v>
      </c>
      <c r="F17" s="15" t="s">
        <v>36</v>
      </c>
      <c r="G17" s="37">
        <v>1</v>
      </c>
      <c r="H17" s="37">
        <v>7</v>
      </c>
      <c r="I17" s="89">
        <v>6700</v>
      </c>
      <c r="J17" s="89"/>
      <c r="K17" s="97">
        <v>1346</v>
      </c>
      <c r="L17" s="97"/>
      <c r="M17" s="64"/>
      <c r="N17" s="14">
        <f>I17/H17</f>
        <v>957.1428571428571</v>
      </c>
      <c r="O17" s="73">
        <v>7</v>
      </c>
      <c r="P17" s="14">
        <v>13319</v>
      </c>
      <c r="Q17" s="14"/>
      <c r="R17" s="14">
        <v>3073</v>
      </c>
      <c r="S17" s="14"/>
      <c r="T17" s="64"/>
      <c r="U17" s="75">
        <v>910</v>
      </c>
      <c r="V17" s="14">
        <f>P17/O17</f>
        <v>1902.7142857142858</v>
      </c>
      <c r="W17" s="75">
        <f>SUM(U17,P17)</f>
        <v>14229</v>
      </c>
      <c r="X17" s="75">
        <v>353</v>
      </c>
      <c r="Y17" s="76">
        <f>SUM(X17,R17)</f>
        <v>3426</v>
      </c>
    </row>
    <row r="18" spans="1:25" ht="13.5" customHeight="1">
      <c r="A18" s="72">
        <v>5</v>
      </c>
      <c r="B18" s="72">
        <v>3</v>
      </c>
      <c r="C18" s="4" t="s">
        <v>67</v>
      </c>
      <c r="D18" s="4" t="s">
        <v>68</v>
      </c>
      <c r="E18" s="15" t="s">
        <v>51</v>
      </c>
      <c r="F18" s="15" t="s">
        <v>42</v>
      </c>
      <c r="G18" s="37">
        <v>3</v>
      </c>
      <c r="H18" s="37">
        <v>8</v>
      </c>
      <c r="I18" s="14">
        <v>4982</v>
      </c>
      <c r="J18" s="14">
        <v>8366</v>
      </c>
      <c r="K18" s="89">
        <v>995</v>
      </c>
      <c r="L18" s="89">
        <v>1659</v>
      </c>
      <c r="M18" s="64">
        <f>(I18/J18*100)-100</f>
        <v>-40.44943820224719</v>
      </c>
      <c r="N18" s="14">
        <f>I18/H18</f>
        <v>622.75</v>
      </c>
      <c r="O18" s="37">
        <v>8</v>
      </c>
      <c r="P18" s="22">
        <v>9656</v>
      </c>
      <c r="Q18" s="22">
        <v>17012</v>
      </c>
      <c r="R18" s="22">
        <v>2157</v>
      </c>
      <c r="S18" s="22">
        <v>3761</v>
      </c>
      <c r="T18" s="64">
        <f>(P18/Q18*100)-100</f>
        <v>-43.24006583588056</v>
      </c>
      <c r="U18" s="75">
        <v>36965</v>
      </c>
      <c r="V18" s="14">
        <f>P18/O18</f>
        <v>1207</v>
      </c>
      <c r="W18" s="75">
        <f>SUM(U18,P18)</f>
        <v>46621</v>
      </c>
      <c r="X18" s="75">
        <v>8393</v>
      </c>
      <c r="Y18" s="76">
        <f>SUM(X18,R18)</f>
        <v>10550</v>
      </c>
    </row>
    <row r="19" spans="1:25" ht="12.75">
      <c r="A19" s="72">
        <v>6</v>
      </c>
      <c r="B19" s="72">
        <v>4</v>
      </c>
      <c r="C19" s="4" t="s">
        <v>59</v>
      </c>
      <c r="D19" s="4" t="s">
        <v>60</v>
      </c>
      <c r="E19" s="15" t="s">
        <v>48</v>
      </c>
      <c r="F19" s="15" t="s">
        <v>42</v>
      </c>
      <c r="G19" s="37">
        <v>6</v>
      </c>
      <c r="H19" s="37">
        <v>25</v>
      </c>
      <c r="I19" s="24">
        <v>4479</v>
      </c>
      <c r="J19" s="24">
        <v>7159</v>
      </c>
      <c r="K19" s="14">
        <v>894</v>
      </c>
      <c r="L19" s="14">
        <v>1305</v>
      </c>
      <c r="M19" s="64">
        <f>(I19/J19*100)-100</f>
        <v>-37.43539600502863</v>
      </c>
      <c r="N19" s="14">
        <f>I19/H19</f>
        <v>179.16</v>
      </c>
      <c r="O19" s="38">
        <v>25</v>
      </c>
      <c r="P19" s="14">
        <v>9252</v>
      </c>
      <c r="Q19" s="14">
        <v>16976</v>
      </c>
      <c r="R19" s="14">
        <v>1896</v>
      </c>
      <c r="S19" s="14">
        <v>3345</v>
      </c>
      <c r="T19" s="64">
        <f>(P19/Q19*100)-100</f>
        <v>-45.4995287464656</v>
      </c>
      <c r="U19" s="75">
        <v>409418</v>
      </c>
      <c r="V19" s="14">
        <f>P19/O19</f>
        <v>370.08</v>
      </c>
      <c r="W19" s="75">
        <f>SUM(U19,P19)</f>
        <v>418670</v>
      </c>
      <c r="X19" s="75">
        <v>82065</v>
      </c>
      <c r="Y19" s="76">
        <f>SUM(X19,R19)</f>
        <v>83961</v>
      </c>
    </row>
    <row r="20" spans="1:25" ht="12.75">
      <c r="A20" s="72">
        <v>7</v>
      </c>
      <c r="B20" s="72">
        <v>7</v>
      </c>
      <c r="C20" s="87" t="s">
        <v>66</v>
      </c>
      <c r="D20" s="87" t="s">
        <v>66</v>
      </c>
      <c r="E20" s="15" t="s">
        <v>47</v>
      </c>
      <c r="F20" s="15" t="s">
        <v>36</v>
      </c>
      <c r="G20" s="37">
        <v>3</v>
      </c>
      <c r="H20" s="37">
        <v>7</v>
      </c>
      <c r="I20" s="24">
        <v>2819</v>
      </c>
      <c r="J20" s="24">
        <v>5048</v>
      </c>
      <c r="K20" s="14">
        <v>569</v>
      </c>
      <c r="L20" s="14">
        <v>1004</v>
      </c>
      <c r="M20" s="64">
        <f>(I20/J20*100)-100</f>
        <v>-44.15610142630745</v>
      </c>
      <c r="N20" s="14">
        <f>I20/H20</f>
        <v>402.7142857142857</v>
      </c>
      <c r="O20" s="37">
        <v>7</v>
      </c>
      <c r="P20" s="14">
        <v>5855</v>
      </c>
      <c r="Q20" s="14">
        <v>10743</v>
      </c>
      <c r="R20" s="14">
        <v>1337</v>
      </c>
      <c r="S20" s="14">
        <v>2421</v>
      </c>
      <c r="T20" s="64">
        <f>(P20/Q20*100)-100</f>
        <v>-45.499394954854324</v>
      </c>
      <c r="U20" s="95">
        <v>33089</v>
      </c>
      <c r="V20" s="14">
        <f>P20/O20</f>
        <v>836.4285714285714</v>
      </c>
      <c r="W20" s="75">
        <f>SUM(U20,P20)</f>
        <v>38944</v>
      </c>
      <c r="X20" s="75">
        <v>7566</v>
      </c>
      <c r="Y20" s="76">
        <f>SUM(X20,R20)</f>
        <v>8903</v>
      </c>
    </row>
    <row r="21" spans="1:25" ht="12.75">
      <c r="A21" s="72">
        <v>8</v>
      </c>
      <c r="B21" s="72">
        <v>5</v>
      </c>
      <c r="C21" s="4" t="s">
        <v>69</v>
      </c>
      <c r="D21" s="4" t="s">
        <v>70</v>
      </c>
      <c r="E21" s="15" t="s">
        <v>48</v>
      </c>
      <c r="F21" s="15" t="s">
        <v>42</v>
      </c>
      <c r="G21" s="37">
        <v>2</v>
      </c>
      <c r="H21" s="37">
        <v>11</v>
      </c>
      <c r="I21" s="14">
        <v>2642</v>
      </c>
      <c r="J21" s="14">
        <v>6544</v>
      </c>
      <c r="K21" s="14">
        <v>474</v>
      </c>
      <c r="L21" s="14">
        <v>1147</v>
      </c>
      <c r="M21" s="64">
        <f>(I21/J21*100)-100</f>
        <v>-59.627139364303176</v>
      </c>
      <c r="N21" s="14">
        <f>I21/H21</f>
        <v>240.1818181818182</v>
      </c>
      <c r="O21" s="73">
        <v>11</v>
      </c>
      <c r="P21" s="22">
        <v>5625</v>
      </c>
      <c r="Q21" s="22">
        <v>15007</v>
      </c>
      <c r="R21" s="22">
        <v>1161</v>
      </c>
      <c r="S21" s="22">
        <v>2986</v>
      </c>
      <c r="T21" s="64">
        <f>(P21/Q21*100)-100</f>
        <v>-62.51749183714267</v>
      </c>
      <c r="U21" s="75">
        <v>16071</v>
      </c>
      <c r="V21" s="14">
        <f>P21/O21</f>
        <v>511.3636363636364</v>
      </c>
      <c r="W21" s="75">
        <f>SUM(U21,P21)</f>
        <v>21696</v>
      </c>
      <c r="X21" s="75">
        <v>3192</v>
      </c>
      <c r="Y21" s="76">
        <f>SUM(X21,R21)</f>
        <v>4353</v>
      </c>
    </row>
    <row r="22" spans="1:25" ht="12.75">
      <c r="A22" s="72">
        <v>9</v>
      </c>
      <c r="B22" s="72">
        <v>6</v>
      </c>
      <c r="C22" s="4" t="s">
        <v>56</v>
      </c>
      <c r="D22" s="4" t="s">
        <v>56</v>
      </c>
      <c r="E22" s="15" t="s">
        <v>50</v>
      </c>
      <c r="F22" s="15" t="s">
        <v>45</v>
      </c>
      <c r="G22" s="37">
        <v>9</v>
      </c>
      <c r="H22" s="37">
        <v>21</v>
      </c>
      <c r="I22" s="24">
        <v>1816</v>
      </c>
      <c r="J22" s="24">
        <v>5523</v>
      </c>
      <c r="K22" s="24">
        <v>413</v>
      </c>
      <c r="L22" s="24">
        <v>1164</v>
      </c>
      <c r="M22" s="64">
        <f>(I22/J22*100)-100</f>
        <v>-67.11931921057396</v>
      </c>
      <c r="N22" s="14">
        <f>I22/H22</f>
        <v>86.47619047619048</v>
      </c>
      <c r="O22" s="38">
        <v>21</v>
      </c>
      <c r="P22" s="14">
        <v>3284</v>
      </c>
      <c r="Q22" s="14">
        <v>12704</v>
      </c>
      <c r="R22" s="14">
        <v>805</v>
      </c>
      <c r="S22" s="14">
        <v>2812</v>
      </c>
      <c r="T22" s="64">
        <f>(P22/Q22*100)-100</f>
        <v>-74.14987405541561</v>
      </c>
      <c r="U22" s="75">
        <v>353745</v>
      </c>
      <c r="V22" s="14">
        <f>P22/O22</f>
        <v>156.38095238095238</v>
      </c>
      <c r="W22" s="75">
        <f>SUM(U22,P22)</f>
        <v>357029</v>
      </c>
      <c r="X22" s="75">
        <v>76212</v>
      </c>
      <c r="Y22" s="76">
        <f>SUM(X22,R22)</f>
        <v>77017</v>
      </c>
    </row>
    <row r="23" spans="1:25" ht="12.75">
      <c r="A23" s="72">
        <v>10</v>
      </c>
      <c r="B23" s="72">
        <v>8</v>
      </c>
      <c r="C23" s="4" t="s">
        <v>57</v>
      </c>
      <c r="D23" s="4" t="s">
        <v>58</v>
      </c>
      <c r="E23" s="15" t="s">
        <v>51</v>
      </c>
      <c r="F23" s="15" t="s">
        <v>42</v>
      </c>
      <c r="G23" s="37">
        <v>6</v>
      </c>
      <c r="H23" s="37">
        <v>8</v>
      </c>
      <c r="I23" s="24">
        <v>1247</v>
      </c>
      <c r="J23" s="24">
        <v>3084</v>
      </c>
      <c r="K23" s="89">
        <v>277</v>
      </c>
      <c r="L23" s="89">
        <v>653</v>
      </c>
      <c r="M23" s="64">
        <f>(I23/J23*100)-100</f>
        <v>-59.56549935149157</v>
      </c>
      <c r="N23" s="14">
        <f>I23/H23</f>
        <v>155.875</v>
      </c>
      <c r="O23" s="37">
        <v>8</v>
      </c>
      <c r="P23" s="22">
        <v>2967</v>
      </c>
      <c r="Q23" s="22">
        <v>7983</v>
      </c>
      <c r="R23" s="22">
        <v>737</v>
      </c>
      <c r="S23" s="22">
        <v>1878</v>
      </c>
      <c r="T23" s="64">
        <f>(P23/Q23*100)-100</f>
        <v>-62.83352123261932</v>
      </c>
      <c r="U23" s="75">
        <v>99207</v>
      </c>
      <c r="V23" s="14">
        <f>P23/O23</f>
        <v>370.875</v>
      </c>
      <c r="W23" s="75">
        <f>SUM(U23,P23)</f>
        <v>102174</v>
      </c>
      <c r="X23" s="77">
        <v>23218</v>
      </c>
      <c r="Y23" s="76">
        <f>SUM(X23,R23)</f>
        <v>23955</v>
      </c>
    </row>
    <row r="24" spans="1:25" ht="12.75">
      <c r="A24" s="72">
        <v>11</v>
      </c>
      <c r="B24" s="72">
        <v>9</v>
      </c>
      <c r="C24" s="4" t="s">
        <v>62</v>
      </c>
      <c r="D24" s="4" t="s">
        <v>63</v>
      </c>
      <c r="E24" s="15" t="s">
        <v>47</v>
      </c>
      <c r="F24" s="15" t="s">
        <v>36</v>
      </c>
      <c r="G24" s="37">
        <v>4</v>
      </c>
      <c r="H24" s="37">
        <v>11</v>
      </c>
      <c r="I24" s="24">
        <v>1229</v>
      </c>
      <c r="J24" s="24">
        <v>3192</v>
      </c>
      <c r="K24" s="97">
        <v>216</v>
      </c>
      <c r="L24" s="97">
        <v>561</v>
      </c>
      <c r="M24" s="64">
        <f>(I24/J24*100)-100</f>
        <v>-61.49749373433584</v>
      </c>
      <c r="N24" s="14">
        <f>I24/H24</f>
        <v>111.72727272727273</v>
      </c>
      <c r="O24" s="73">
        <v>11</v>
      </c>
      <c r="P24" s="22">
        <v>2611</v>
      </c>
      <c r="Q24" s="22">
        <v>6920</v>
      </c>
      <c r="R24" s="22">
        <v>517</v>
      </c>
      <c r="S24" s="22">
        <v>1363</v>
      </c>
      <c r="T24" s="64">
        <f>(P24/Q24*100)-100</f>
        <v>-62.26878612716763</v>
      </c>
      <c r="U24" s="75">
        <v>45210</v>
      </c>
      <c r="V24" s="14">
        <f>P24/O24</f>
        <v>237.36363636363637</v>
      </c>
      <c r="W24" s="75">
        <f>SUM(U24,P24)</f>
        <v>47821</v>
      </c>
      <c r="X24" s="77">
        <v>9022</v>
      </c>
      <c r="Y24" s="76">
        <f>SUM(X24,R24)</f>
        <v>9539</v>
      </c>
    </row>
    <row r="25" spans="1:25" ht="12.75" customHeight="1">
      <c r="A25" s="51">
        <v>12</v>
      </c>
      <c r="B25" s="72">
        <v>11</v>
      </c>
      <c r="C25" s="4" t="s">
        <v>54</v>
      </c>
      <c r="D25" s="4" t="s">
        <v>55</v>
      </c>
      <c r="E25" s="15" t="s">
        <v>48</v>
      </c>
      <c r="F25" s="15" t="s">
        <v>42</v>
      </c>
      <c r="G25" s="37">
        <v>13</v>
      </c>
      <c r="H25" s="37">
        <v>10</v>
      </c>
      <c r="I25" s="24">
        <v>1546</v>
      </c>
      <c r="J25" s="24">
        <v>2085</v>
      </c>
      <c r="K25" s="96">
        <v>320</v>
      </c>
      <c r="L25" s="96">
        <v>437</v>
      </c>
      <c r="M25" s="64">
        <f>(I25/J25*100)-100</f>
        <v>-25.851318944844124</v>
      </c>
      <c r="N25" s="14">
        <f>I25/H25</f>
        <v>154.6</v>
      </c>
      <c r="O25" s="38">
        <v>10</v>
      </c>
      <c r="P25" s="14">
        <v>2542</v>
      </c>
      <c r="Q25" s="14">
        <v>3681</v>
      </c>
      <c r="R25" s="24">
        <v>568</v>
      </c>
      <c r="S25" s="24">
        <v>800</v>
      </c>
      <c r="T25" s="64">
        <f>(P25/Q25*100)-100</f>
        <v>-30.94267861994024</v>
      </c>
      <c r="U25" s="77">
        <v>412820</v>
      </c>
      <c r="V25" s="14">
        <f>P25/O25</f>
        <v>254.2</v>
      </c>
      <c r="W25" s="75">
        <f>SUM(U25,P25)</f>
        <v>415362</v>
      </c>
      <c r="X25" s="75">
        <v>91582</v>
      </c>
      <c r="Y25" s="76">
        <f>SUM(X25,R25)</f>
        <v>92150</v>
      </c>
    </row>
    <row r="26" spans="1:25" ht="12.75" customHeight="1">
      <c r="A26" s="72">
        <v>13</v>
      </c>
      <c r="B26" s="72">
        <v>10</v>
      </c>
      <c r="C26" s="4" t="s">
        <v>52</v>
      </c>
      <c r="D26" s="4" t="s">
        <v>53</v>
      </c>
      <c r="E26" s="15" t="s">
        <v>50</v>
      </c>
      <c r="F26" s="15" t="s">
        <v>45</v>
      </c>
      <c r="G26" s="37">
        <v>14</v>
      </c>
      <c r="H26" s="37">
        <v>22</v>
      </c>
      <c r="I26" s="14">
        <v>703</v>
      </c>
      <c r="J26" s="14">
        <v>1942</v>
      </c>
      <c r="K26" s="98">
        <v>130</v>
      </c>
      <c r="L26" s="98">
        <v>358</v>
      </c>
      <c r="M26" s="64">
        <f>(I26/J26*100)-100</f>
        <v>-63.80020597322348</v>
      </c>
      <c r="N26" s="14">
        <f>I26/H26</f>
        <v>31.954545454545453</v>
      </c>
      <c r="O26" s="38">
        <v>22</v>
      </c>
      <c r="P26" s="14">
        <v>1770</v>
      </c>
      <c r="Q26" s="14">
        <v>4194</v>
      </c>
      <c r="R26" s="14">
        <v>491</v>
      </c>
      <c r="S26" s="14">
        <v>819</v>
      </c>
      <c r="T26" s="64">
        <f>(P26/Q26*100)-100</f>
        <v>-57.79685264663805</v>
      </c>
      <c r="U26" s="77">
        <v>550842</v>
      </c>
      <c r="V26" s="14">
        <f>P26/O26</f>
        <v>80.45454545454545</v>
      </c>
      <c r="W26" s="75">
        <f>SUM(U26,P26)</f>
        <v>552612</v>
      </c>
      <c r="X26" s="75">
        <v>107901</v>
      </c>
      <c r="Y26" s="76">
        <f>SUM(X26,R26)</f>
        <v>108392</v>
      </c>
    </row>
    <row r="27" spans="1:25" ht="12.75">
      <c r="A27" s="72">
        <v>14</v>
      </c>
      <c r="B27" s="51"/>
      <c r="C27" s="4"/>
      <c r="D27" s="4"/>
      <c r="E27" s="15"/>
      <c r="F27" s="15"/>
      <c r="G27" s="37"/>
      <c r="H27" s="37"/>
      <c r="I27" s="24"/>
      <c r="J27" s="24"/>
      <c r="K27" s="98"/>
      <c r="L27" s="98"/>
      <c r="M27" s="64"/>
      <c r="N27" s="14"/>
      <c r="O27" s="73"/>
      <c r="P27" s="74"/>
      <c r="Q27" s="74"/>
      <c r="R27" s="74"/>
      <c r="S27" s="74"/>
      <c r="T27" s="64"/>
      <c r="U27" s="75"/>
      <c r="V27" s="14"/>
      <c r="W27" s="75"/>
      <c r="X27" s="77"/>
      <c r="Y27" s="76"/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14"/>
      <c r="L28" s="14"/>
      <c r="M28" s="64"/>
      <c r="N28" s="14"/>
      <c r="O28" s="37"/>
      <c r="P28" s="14"/>
      <c r="Q28" s="14"/>
      <c r="R28" s="14"/>
      <c r="S28" s="14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14"/>
      <c r="Q29" s="14"/>
      <c r="R29" s="14"/>
      <c r="S29" s="14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38"/>
      <c r="P30" s="14"/>
      <c r="Q30" s="14"/>
      <c r="R30" s="14"/>
      <c r="S30" s="14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87"/>
      <c r="D31" s="87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73"/>
      <c r="P32" s="14"/>
      <c r="Q32" s="14"/>
      <c r="R32" s="14"/>
      <c r="S32" s="14"/>
      <c r="T32" s="64"/>
      <c r="U32" s="93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166</v>
      </c>
      <c r="I34" s="31">
        <f>SUM(I14:I33)</f>
        <v>206272</v>
      </c>
      <c r="J34" s="31">
        <v>232940</v>
      </c>
      <c r="K34" s="31">
        <f>SUM(K14:K33)</f>
        <v>39157</v>
      </c>
      <c r="L34" s="31">
        <v>44683</v>
      </c>
      <c r="M34" s="68">
        <f>(I34/J34*100)-100</f>
        <v>-11.448441658796256</v>
      </c>
      <c r="N34" s="32">
        <f>I34/H34</f>
        <v>1242.6024096385543</v>
      </c>
      <c r="O34" s="34">
        <f>SUM(O14:O33)</f>
        <v>166</v>
      </c>
      <c r="P34" s="31">
        <f>SUM(P14:P33)</f>
        <v>411175</v>
      </c>
      <c r="Q34" s="31">
        <v>348995</v>
      </c>
      <c r="R34" s="31">
        <f>SUM(R14:R33)</f>
        <v>87475</v>
      </c>
      <c r="S34" s="31">
        <v>70166</v>
      </c>
      <c r="T34" s="68">
        <f>(P34/Q34*100)-100</f>
        <v>17.816874167251683</v>
      </c>
      <c r="U34" s="78">
        <f>SUM(U14:U33)</f>
        <v>2115568</v>
      </c>
      <c r="V34" s="32">
        <f>P34/O34</f>
        <v>2476.9578313253014</v>
      </c>
      <c r="W34" s="92">
        <f>SUM(U34,P34)</f>
        <v>2526743</v>
      </c>
      <c r="X34" s="79">
        <f>SUM(X14:X33)</f>
        <v>445734</v>
      </c>
      <c r="Y34" s="35">
        <f>SUM(Y14:Y33)</f>
        <v>533209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19 - Aug</v>
      </c>
      <c r="L4" s="20"/>
      <c r="M4" s="62" t="str">
        <f>'WEEKLY COMPETITIVE REPORT'!M4</f>
        <v>21 -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18 - Aug</v>
      </c>
      <c r="L5" s="7"/>
      <c r="M5" s="63" t="str">
        <f>'WEEKLY COMPETITIVE REPORT'!M5</f>
        <v>24 -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40780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THE SMURFS</v>
      </c>
      <c r="D14" s="4" t="str">
        <f>'WEEKLY COMPETITIVE REPORT'!D14</f>
        <v>SMRKCI 3D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1</v>
      </c>
      <c r="H14" s="37">
        <f>'WEEKLY COMPETITIVE REPORT'!H14</f>
        <v>19</v>
      </c>
      <c r="I14" s="14">
        <f>'WEEKLY COMPETITIVE REPORT'!I14/Y4</f>
        <v>221934.47293447296</v>
      </c>
      <c r="J14" s="14">
        <f>'WEEKLY COMPETITIVE REPORT'!J14/Y4</f>
        <v>0</v>
      </c>
      <c r="K14" s="22">
        <f>'WEEKLY COMPETITIVE REPORT'!K14</f>
        <v>29041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11680.761733393314</v>
      </c>
      <c r="O14" s="37">
        <f>'WEEKLY COMPETITIVE REPORT'!O14</f>
        <v>19</v>
      </c>
      <c r="P14" s="14">
        <f>'WEEKLY COMPETITIVE REPORT'!P14/Y4</f>
        <v>440339.03133903135</v>
      </c>
      <c r="Q14" s="14">
        <f>'WEEKLY COMPETITIVE REPORT'!Q14/Y4</f>
        <v>0</v>
      </c>
      <c r="R14" s="22">
        <f>'WEEKLY COMPETITIVE REPORT'!R14</f>
        <v>64187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9428.77492877493</v>
      </c>
      <c r="V14" s="14">
        <f aca="true" t="shared" si="1" ref="V14:V20">P14/O14</f>
        <v>23175.738491527965</v>
      </c>
      <c r="W14" s="25">
        <f aca="true" t="shared" si="2" ref="W14:W20">P14+U14</f>
        <v>449767.80626780627</v>
      </c>
      <c r="X14" s="22">
        <f>'WEEKLY COMPETITIVE REPORT'!X14</f>
        <v>1748</v>
      </c>
      <c r="Y14" s="56">
        <f>'WEEKLY COMPETITIVE REPORT'!Y14</f>
        <v>65935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CHANGE UP</v>
      </c>
      <c r="D15" s="4" t="str">
        <f>'WEEKLY COMPETITIVE REPORT'!D15</f>
        <v>ZAMENJAVA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8</v>
      </c>
      <c r="I15" s="14">
        <f>'WEEKLY COMPETITIVE REPORT'!I15/Y4</f>
        <v>19498.5754985755</v>
      </c>
      <c r="J15" s="14">
        <f>'WEEKLY COMPETITIVE REPORT'!J15/Y4</f>
        <v>25524.216524216525</v>
      </c>
      <c r="K15" s="22">
        <f>'WEEKLY COMPETITIVE REPORT'!K15</f>
        <v>2758</v>
      </c>
      <c r="L15" s="22">
        <f>'WEEKLY COMPETITIVE REPORT'!L15</f>
        <v>3625</v>
      </c>
      <c r="M15" s="64">
        <f>'WEEKLY COMPETITIVE REPORT'!M15</f>
        <v>-23.60754548498717</v>
      </c>
      <c r="N15" s="14">
        <f t="shared" si="0"/>
        <v>2437.3219373219376</v>
      </c>
      <c r="O15" s="37">
        <f>'WEEKLY COMPETITIVE REPORT'!O15</f>
        <v>8</v>
      </c>
      <c r="P15" s="14">
        <f>'WEEKLY COMPETITIVE REPORT'!P15/Y4</f>
        <v>40377.49287749288</v>
      </c>
      <c r="Q15" s="14">
        <f>'WEEKLY COMPETITIVE REPORT'!Q15/Y4</f>
        <v>56579.77207977208</v>
      </c>
      <c r="R15" s="22">
        <f>'WEEKLY COMPETITIVE REPORT'!R15</f>
        <v>6639</v>
      </c>
      <c r="S15" s="22">
        <f>'WEEKLY COMPETITIVE REPORT'!S15</f>
        <v>9193</v>
      </c>
      <c r="T15" s="64">
        <f>'WEEKLY COMPETITIVE REPORT'!T15</f>
        <v>-28.63616908784209</v>
      </c>
      <c r="U15" s="14">
        <f>'WEEKLY COMPETITIVE REPORT'!U15/Y4</f>
        <v>58135.32763532764</v>
      </c>
      <c r="V15" s="14">
        <f t="shared" si="1"/>
        <v>5047.18660968661</v>
      </c>
      <c r="W15" s="25">
        <f t="shared" si="2"/>
        <v>98512.82051282052</v>
      </c>
      <c r="X15" s="22">
        <f>'WEEKLY COMPETITIVE REPORT'!X15</f>
        <v>9418</v>
      </c>
      <c r="Y15" s="56">
        <f>'WEEKLY COMPETITIVE REPORT'!Y15</f>
        <v>16057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HORRIBLE BOSSES</v>
      </c>
      <c r="D16" s="4" t="str">
        <f>'WEEKLY COMPETITIVE REPORT'!D16</f>
        <v>KAKO SE ZNEBITI ŠEFA?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4</v>
      </c>
      <c r="H16" s="37">
        <f>'WEEKLY COMPETITIVE REPORT'!H16</f>
        <v>9</v>
      </c>
      <c r="I16" s="14">
        <f>'WEEKLY COMPETITIVE REPORT'!I16/Y4</f>
        <v>12283.475783475784</v>
      </c>
      <c r="J16" s="14">
        <f>'WEEKLY COMPETITIVE REPORT'!J16/Y4</f>
        <v>16212.250712250714</v>
      </c>
      <c r="K16" s="22">
        <f>'WEEKLY COMPETITIVE REPORT'!K16</f>
        <v>1724</v>
      </c>
      <c r="L16" s="22">
        <f>'WEEKLY COMPETITIVE REPORT'!L16</f>
        <v>2307</v>
      </c>
      <c r="M16" s="64">
        <f>'WEEKLY COMPETITIVE REPORT'!M16</f>
        <v>-24.23337140848784</v>
      </c>
      <c r="N16" s="14">
        <f t="shared" si="0"/>
        <v>1364.8306426084205</v>
      </c>
      <c r="O16" s="37">
        <f>'WEEKLY COMPETITIVE REPORT'!O16</f>
        <v>9</v>
      </c>
      <c r="P16" s="14">
        <f>'WEEKLY COMPETITIVE REPORT'!P16/Y4</f>
        <v>23975.78347578348</v>
      </c>
      <c r="Q16" s="14">
        <f>'WEEKLY COMPETITIVE REPORT'!Q16/Y4</f>
        <v>33720.797720797724</v>
      </c>
      <c r="R16" s="22">
        <f>'WEEKLY COMPETITIVE REPORT'!R16</f>
        <v>3907</v>
      </c>
      <c r="S16" s="22">
        <f>'WEEKLY COMPETITIVE REPORT'!S16</f>
        <v>5373</v>
      </c>
      <c r="T16" s="64">
        <f>'WEEKLY COMPETITIVE REPORT'!T16</f>
        <v>-28.899121324771883</v>
      </c>
      <c r="U16" s="14">
        <f>'WEEKLY COMPETITIVE REPORT'!U16/Y4</f>
        <v>156497.150997151</v>
      </c>
      <c r="V16" s="14">
        <f t="shared" si="1"/>
        <v>2663.97594175372</v>
      </c>
      <c r="W16" s="25">
        <f t="shared" si="2"/>
        <v>180472.9344729345</v>
      </c>
      <c r="X16" s="22">
        <f>'WEEKLY COMPETITIVE REPORT'!X16</f>
        <v>25064</v>
      </c>
      <c r="Y16" s="56">
        <f>'WEEKLY COMPETITIVE REPORT'!Y16</f>
        <v>28971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COWBOYS AND ALIENS</v>
      </c>
      <c r="D17" s="4" t="str">
        <f>'WEEKLY COMPETITIVE REPORT'!D17</f>
        <v>KAVBOJCI IN VESOLJCI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1</v>
      </c>
      <c r="H17" s="37">
        <f>'WEEKLY COMPETITIVE REPORT'!H17</f>
        <v>7</v>
      </c>
      <c r="I17" s="14">
        <f>'WEEKLY COMPETITIVE REPORT'!I17/Y4</f>
        <v>9544.159544159545</v>
      </c>
      <c r="J17" s="14">
        <f>'WEEKLY COMPETITIVE REPORT'!J17/Y4</f>
        <v>0</v>
      </c>
      <c r="K17" s="22">
        <f>'WEEKLY COMPETITIVE REPORT'!K17</f>
        <v>1346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1363.4513634513637</v>
      </c>
      <c r="O17" s="37">
        <f>'WEEKLY COMPETITIVE REPORT'!O17</f>
        <v>7</v>
      </c>
      <c r="P17" s="14">
        <f>'WEEKLY COMPETITIVE REPORT'!P17/Y4</f>
        <v>18972.934472934474</v>
      </c>
      <c r="Q17" s="14">
        <f>'WEEKLY COMPETITIVE REPORT'!Q17/Y4</f>
        <v>0</v>
      </c>
      <c r="R17" s="22">
        <f>'WEEKLY COMPETITIVE REPORT'!R17</f>
        <v>3073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1296.2962962962963</v>
      </c>
      <c r="V17" s="14">
        <f t="shared" si="1"/>
        <v>2710.4192104192107</v>
      </c>
      <c r="W17" s="25">
        <f t="shared" si="2"/>
        <v>20269.23076923077</v>
      </c>
      <c r="X17" s="22">
        <f>'WEEKLY COMPETITIVE REPORT'!X17</f>
        <v>353</v>
      </c>
      <c r="Y17" s="56">
        <f>'WEEKLY COMPETITIVE REPORT'!Y17</f>
        <v>3426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RISE OF THE PLANET OF THE APES</v>
      </c>
      <c r="D18" s="4" t="str">
        <f>'WEEKLY COMPETITIVE REPORT'!D18</f>
        <v>VZPON PLANETA OPIC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8</v>
      </c>
      <c r="I18" s="14">
        <f>'WEEKLY COMPETITIVE REPORT'!I18/Y4</f>
        <v>7096.866096866097</v>
      </c>
      <c r="J18" s="14">
        <f>'WEEKLY COMPETITIVE REPORT'!J18/Y4</f>
        <v>11917.378917378917</v>
      </c>
      <c r="K18" s="22">
        <f>'WEEKLY COMPETITIVE REPORT'!K18</f>
        <v>995</v>
      </c>
      <c r="L18" s="22">
        <f>'WEEKLY COMPETITIVE REPORT'!L18</f>
        <v>1659</v>
      </c>
      <c r="M18" s="64">
        <f>'WEEKLY COMPETITIVE REPORT'!M18</f>
        <v>-40.44943820224719</v>
      </c>
      <c r="N18" s="14">
        <f t="shared" si="0"/>
        <v>887.1082621082621</v>
      </c>
      <c r="O18" s="37">
        <f>'WEEKLY COMPETITIVE REPORT'!O18</f>
        <v>8</v>
      </c>
      <c r="P18" s="14">
        <f>'WEEKLY COMPETITIVE REPORT'!P18/Y4</f>
        <v>13754.985754985755</v>
      </c>
      <c r="Q18" s="14">
        <f>'WEEKLY COMPETITIVE REPORT'!Q18/Y4</f>
        <v>24233.618233618236</v>
      </c>
      <c r="R18" s="22">
        <f>'WEEKLY COMPETITIVE REPORT'!R18</f>
        <v>2157</v>
      </c>
      <c r="S18" s="22">
        <f>'WEEKLY COMPETITIVE REPORT'!S18</f>
        <v>3761</v>
      </c>
      <c r="T18" s="64">
        <f>'WEEKLY COMPETITIVE REPORT'!T18</f>
        <v>-43.24006583588056</v>
      </c>
      <c r="U18" s="14">
        <f>'WEEKLY COMPETITIVE REPORT'!U18/Y4</f>
        <v>52656.69515669516</v>
      </c>
      <c r="V18" s="14">
        <f t="shared" si="1"/>
        <v>1719.3732193732194</v>
      </c>
      <c r="W18" s="25">
        <f t="shared" si="2"/>
        <v>66411.68091168092</v>
      </c>
      <c r="X18" s="22">
        <f>'WEEKLY COMPETITIVE REPORT'!X18</f>
        <v>8393</v>
      </c>
      <c r="Y18" s="56">
        <f>'WEEKLY COMPETITIVE REPORT'!Y18</f>
        <v>10550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HARRY POTTER AND THE DEATHLY HALLOWS PART 1</v>
      </c>
      <c r="D19" s="4" t="str">
        <f>'WEEKLY COMPETITIVE REPORT'!D19</f>
        <v>HARRY POTTER IN SVETINJE SMRTI - 2.DEL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6</v>
      </c>
      <c r="H19" s="37">
        <f>'WEEKLY COMPETITIVE REPORT'!H19</f>
        <v>25</v>
      </c>
      <c r="I19" s="14">
        <f>'WEEKLY COMPETITIVE REPORT'!I19/Y4</f>
        <v>6380.341880341881</v>
      </c>
      <c r="J19" s="14">
        <f>'WEEKLY COMPETITIVE REPORT'!J19/Y4</f>
        <v>10198.005698005698</v>
      </c>
      <c r="K19" s="22">
        <f>'WEEKLY COMPETITIVE REPORT'!K19</f>
        <v>894</v>
      </c>
      <c r="L19" s="22">
        <f>'WEEKLY COMPETITIVE REPORT'!L19</f>
        <v>1305</v>
      </c>
      <c r="M19" s="64">
        <f>'WEEKLY COMPETITIVE REPORT'!M19</f>
        <v>-37.43539600502863</v>
      </c>
      <c r="N19" s="14">
        <f t="shared" si="0"/>
        <v>255.21367521367523</v>
      </c>
      <c r="O19" s="37">
        <f>'WEEKLY COMPETITIVE REPORT'!O19</f>
        <v>25</v>
      </c>
      <c r="P19" s="14">
        <f>'WEEKLY COMPETITIVE REPORT'!P19/Y4</f>
        <v>13179.48717948718</v>
      </c>
      <c r="Q19" s="14">
        <f>'WEEKLY COMPETITIVE REPORT'!Q19/Y4</f>
        <v>24182.336182336185</v>
      </c>
      <c r="R19" s="22">
        <f>'WEEKLY COMPETITIVE REPORT'!R19</f>
        <v>1896</v>
      </c>
      <c r="S19" s="22">
        <f>'WEEKLY COMPETITIVE REPORT'!S19</f>
        <v>3345</v>
      </c>
      <c r="T19" s="64">
        <f>'WEEKLY COMPETITIVE REPORT'!T19</f>
        <v>-45.4995287464656</v>
      </c>
      <c r="U19" s="14">
        <f>'WEEKLY COMPETITIVE REPORT'!U19/Y4</f>
        <v>583216.5242165242</v>
      </c>
      <c r="V19" s="14">
        <f t="shared" si="1"/>
        <v>527.1794871794872</v>
      </c>
      <c r="W19" s="25">
        <f t="shared" si="2"/>
        <v>596396.0113960113</v>
      </c>
      <c r="X19" s="22">
        <f>'WEEKLY COMPETITIVE REPORT'!X19</f>
        <v>82065</v>
      </c>
      <c r="Y19" s="56">
        <f>'WEEKLY COMPETITIVE REPORT'!Y19</f>
        <v>83961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SUPER 8</v>
      </c>
      <c r="D20" s="4" t="str">
        <f>'WEEKLY COMPETITIVE REPORT'!D20</f>
        <v>SUPER 8</v>
      </c>
      <c r="E20" s="4" t="str">
        <f>'WEEKLY COMPETITIVE REPORT'!E20</f>
        <v>PAR</v>
      </c>
      <c r="F20" s="4" t="str">
        <f>'WEEKLY COMPETITIVE REPORT'!F20</f>
        <v>Karantanija</v>
      </c>
      <c r="G20" s="37">
        <f>'WEEKLY COMPETITIVE REPORT'!G20</f>
        <v>3</v>
      </c>
      <c r="H20" s="37">
        <f>'WEEKLY COMPETITIVE REPORT'!H20</f>
        <v>7</v>
      </c>
      <c r="I20" s="14">
        <f>'WEEKLY COMPETITIVE REPORT'!I20/Y4</f>
        <v>4015.669515669516</v>
      </c>
      <c r="J20" s="14">
        <f>'WEEKLY COMPETITIVE REPORT'!J20/Y4</f>
        <v>7190.883190883192</v>
      </c>
      <c r="K20" s="22">
        <f>'WEEKLY COMPETITIVE REPORT'!K20</f>
        <v>569</v>
      </c>
      <c r="L20" s="22">
        <f>'WEEKLY COMPETITIVE REPORT'!L20</f>
        <v>1004</v>
      </c>
      <c r="M20" s="64">
        <f>'WEEKLY COMPETITIVE REPORT'!M20</f>
        <v>-44.15610142630745</v>
      </c>
      <c r="N20" s="14">
        <f t="shared" si="0"/>
        <v>573.6670736670737</v>
      </c>
      <c r="O20" s="37">
        <f>'WEEKLY COMPETITIVE REPORT'!O20</f>
        <v>7</v>
      </c>
      <c r="P20" s="14">
        <f>'WEEKLY COMPETITIVE REPORT'!P20/Y4</f>
        <v>8340.455840455841</v>
      </c>
      <c r="Q20" s="14">
        <f>'WEEKLY COMPETITIVE REPORT'!Q20/Y4</f>
        <v>15303.418803418805</v>
      </c>
      <c r="R20" s="22">
        <f>'WEEKLY COMPETITIVE REPORT'!R20</f>
        <v>1337</v>
      </c>
      <c r="S20" s="22">
        <f>'WEEKLY COMPETITIVE REPORT'!S20</f>
        <v>2421</v>
      </c>
      <c r="T20" s="64">
        <f>'WEEKLY COMPETITIVE REPORT'!T20</f>
        <v>-45.499394954854324</v>
      </c>
      <c r="U20" s="14">
        <f>'WEEKLY COMPETITIVE REPORT'!U20/Y4</f>
        <v>47135.32763532764</v>
      </c>
      <c r="V20" s="14">
        <f t="shared" si="1"/>
        <v>1191.4936914936916</v>
      </c>
      <c r="W20" s="25">
        <f t="shared" si="2"/>
        <v>55475.78347578348</v>
      </c>
      <c r="X20" s="22">
        <f>'WEEKLY COMPETITIVE REPORT'!X20</f>
        <v>7566</v>
      </c>
      <c r="Y20" s="56">
        <f>'WEEKLY COMPETITIVE REPORT'!Y20</f>
        <v>8903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GREEN LANTERN</v>
      </c>
      <c r="D21" s="4" t="str">
        <f>'WEEKLY COMPETITIVE REPORT'!D21</f>
        <v>ZELENA SVETILKA</v>
      </c>
      <c r="E21" s="4" t="str">
        <f>'WEEKLY COMPETITIVE REPORT'!E21</f>
        <v>WB</v>
      </c>
      <c r="F21" s="4" t="str">
        <f>'WEEKLY COMPETITIVE REPORT'!F21</f>
        <v>Blitz</v>
      </c>
      <c r="G21" s="37">
        <f>'WEEKLY COMPETITIVE REPORT'!G21</f>
        <v>2</v>
      </c>
      <c r="H21" s="37">
        <f>'WEEKLY COMPETITIVE REPORT'!H21</f>
        <v>11</v>
      </c>
      <c r="I21" s="14">
        <f>'WEEKLY COMPETITIVE REPORT'!I21/Y4</f>
        <v>3763.532763532764</v>
      </c>
      <c r="J21" s="14">
        <f>'WEEKLY COMPETITIVE REPORT'!J21/Y4</f>
        <v>9321.937321937323</v>
      </c>
      <c r="K21" s="22">
        <f>'WEEKLY COMPETITIVE REPORT'!K21</f>
        <v>474</v>
      </c>
      <c r="L21" s="22">
        <f>'WEEKLY COMPETITIVE REPORT'!L21</f>
        <v>1147</v>
      </c>
      <c r="M21" s="64">
        <f>'WEEKLY COMPETITIVE REPORT'!M21</f>
        <v>-59.627139364303176</v>
      </c>
      <c r="N21" s="14">
        <f aca="true" t="shared" si="3" ref="N21:N33">I21/H21</f>
        <v>342.1393421393422</v>
      </c>
      <c r="O21" s="37">
        <f>'WEEKLY COMPETITIVE REPORT'!O21</f>
        <v>11</v>
      </c>
      <c r="P21" s="14">
        <f>'WEEKLY COMPETITIVE REPORT'!P21/Y4</f>
        <v>8012.820512820514</v>
      </c>
      <c r="Q21" s="14">
        <f>'WEEKLY COMPETITIVE REPORT'!Q21/Y4</f>
        <v>21377.492877492878</v>
      </c>
      <c r="R21" s="22">
        <f>'WEEKLY COMPETITIVE REPORT'!R21</f>
        <v>1161</v>
      </c>
      <c r="S21" s="22">
        <f>'WEEKLY COMPETITIVE REPORT'!S21</f>
        <v>2986</v>
      </c>
      <c r="T21" s="64">
        <f>'WEEKLY COMPETITIVE REPORT'!T21</f>
        <v>-62.51749183714267</v>
      </c>
      <c r="U21" s="14">
        <f>'WEEKLY COMPETITIVE REPORT'!U21/Y4</f>
        <v>22893.162393162394</v>
      </c>
      <c r="V21" s="14">
        <f aca="true" t="shared" si="4" ref="V21:V33">P21/O21</f>
        <v>728.4382284382285</v>
      </c>
      <c r="W21" s="25">
        <f aca="true" t="shared" si="5" ref="W21:W33">P21+U21</f>
        <v>30905.982905982906</v>
      </c>
      <c r="X21" s="22">
        <f>'WEEKLY COMPETITIVE REPORT'!X21</f>
        <v>3192</v>
      </c>
      <c r="Y21" s="56">
        <f>'WEEKLY COMPETITIVE REPORT'!Y21</f>
        <v>4353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CARS 2</v>
      </c>
      <c r="D22" s="4" t="str">
        <f>'WEEKLY COMPETITIVE REPORT'!D22</f>
        <v>CARS 2</v>
      </c>
      <c r="E22" s="4" t="str">
        <f>'WEEKLY COMPETITIVE REPORT'!E22</f>
        <v>BVI</v>
      </c>
      <c r="F22" s="4" t="str">
        <f>'WEEKLY COMPETITIVE REPORT'!F22</f>
        <v>CENEX</v>
      </c>
      <c r="G22" s="37">
        <f>'WEEKLY COMPETITIVE REPORT'!G22</f>
        <v>9</v>
      </c>
      <c r="H22" s="37">
        <f>'WEEKLY COMPETITIVE REPORT'!H22</f>
        <v>21</v>
      </c>
      <c r="I22" s="14">
        <f>'WEEKLY COMPETITIVE REPORT'!I22/Y4</f>
        <v>2586.894586894587</v>
      </c>
      <c r="J22" s="14">
        <f>'WEEKLY COMPETITIVE REPORT'!J22/Y4</f>
        <v>7867.521367521368</v>
      </c>
      <c r="K22" s="22">
        <f>'WEEKLY COMPETITIVE REPORT'!K22</f>
        <v>413</v>
      </c>
      <c r="L22" s="22">
        <f>'WEEKLY COMPETITIVE REPORT'!L22</f>
        <v>1164</v>
      </c>
      <c r="M22" s="64">
        <f>'WEEKLY COMPETITIVE REPORT'!M22</f>
        <v>-67.11931921057396</v>
      </c>
      <c r="N22" s="14">
        <f t="shared" si="3"/>
        <v>123.18545651878986</v>
      </c>
      <c r="O22" s="37">
        <f>'WEEKLY COMPETITIVE REPORT'!O22</f>
        <v>21</v>
      </c>
      <c r="P22" s="14">
        <f>'WEEKLY COMPETITIVE REPORT'!P22/Y4</f>
        <v>4678.062678062678</v>
      </c>
      <c r="Q22" s="14">
        <f>'WEEKLY COMPETITIVE REPORT'!Q22/Y4</f>
        <v>18096.8660968661</v>
      </c>
      <c r="R22" s="22">
        <f>'WEEKLY COMPETITIVE REPORT'!R22</f>
        <v>805</v>
      </c>
      <c r="S22" s="22">
        <f>'WEEKLY COMPETITIVE REPORT'!S22</f>
        <v>2812</v>
      </c>
      <c r="T22" s="64">
        <f>'WEEKLY COMPETITIVE REPORT'!T22</f>
        <v>-74.14987405541561</v>
      </c>
      <c r="U22" s="14">
        <f>'WEEKLY COMPETITIVE REPORT'!U22/Y4</f>
        <v>503910.25641025644</v>
      </c>
      <c r="V22" s="14">
        <f t="shared" si="4"/>
        <v>222.7648894315561</v>
      </c>
      <c r="W22" s="25">
        <f t="shared" si="5"/>
        <v>508588.31908831914</v>
      </c>
      <c r="X22" s="22">
        <f>'WEEKLY COMPETITIVE REPORT'!X22</f>
        <v>76212</v>
      </c>
      <c r="Y22" s="56">
        <f>'WEEKLY COMPETITIVE REPORT'!Y22</f>
        <v>77017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MR. POPPER'S PENGUINS</v>
      </c>
      <c r="D23" s="4" t="str">
        <f>'WEEKLY COMPETITIVE REPORT'!D23</f>
        <v>PINGIVNI GOSPODA POPPERJA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6</v>
      </c>
      <c r="H23" s="37">
        <f>'WEEKLY COMPETITIVE REPORT'!H23</f>
        <v>8</v>
      </c>
      <c r="I23" s="14">
        <f>'WEEKLY COMPETITIVE REPORT'!I23/Y4</f>
        <v>1776.3532763532764</v>
      </c>
      <c r="J23" s="14">
        <f>'WEEKLY COMPETITIVE REPORT'!J23/Y4</f>
        <v>4393.1623931623935</v>
      </c>
      <c r="K23" s="22">
        <f>'WEEKLY COMPETITIVE REPORT'!K23</f>
        <v>277</v>
      </c>
      <c r="L23" s="22">
        <f>'WEEKLY COMPETITIVE REPORT'!L23</f>
        <v>653</v>
      </c>
      <c r="M23" s="64">
        <f>'WEEKLY COMPETITIVE REPORT'!M23</f>
        <v>-59.56549935149157</v>
      </c>
      <c r="N23" s="14">
        <f t="shared" si="3"/>
        <v>222.04415954415956</v>
      </c>
      <c r="O23" s="37">
        <f>'WEEKLY COMPETITIVE REPORT'!O23</f>
        <v>8</v>
      </c>
      <c r="P23" s="14">
        <f>'WEEKLY COMPETITIVE REPORT'!P23/Y4</f>
        <v>4226.495726495727</v>
      </c>
      <c r="Q23" s="14">
        <f>'WEEKLY COMPETITIVE REPORT'!Q23/Y4</f>
        <v>11371.794871794873</v>
      </c>
      <c r="R23" s="22">
        <f>'WEEKLY COMPETITIVE REPORT'!R23</f>
        <v>737</v>
      </c>
      <c r="S23" s="22">
        <f>'WEEKLY COMPETITIVE REPORT'!S23</f>
        <v>1878</v>
      </c>
      <c r="T23" s="64">
        <f>'WEEKLY COMPETITIVE REPORT'!T23</f>
        <v>-62.83352123261932</v>
      </c>
      <c r="U23" s="14">
        <f>'WEEKLY COMPETITIVE REPORT'!U23/Y4</f>
        <v>141320.51282051284</v>
      </c>
      <c r="V23" s="14">
        <f t="shared" si="4"/>
        <v>528.3119658119658</v>
      </c>
      <c r="W23" s="25">
        <f t="shared" si="5"/>
        <v>145547.00854700856</v>
      </c>
      <c r="X23" s="22">
        <f>'WEEKLY COMPETITIVE REPORT'!X23</f>
        <v>23218</v>
      </c>
      <c r="Y23" s="56">
        <f>'WEEKLY COMPETITIVE REPORT'!Y23</f>
        <v>23955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CAPTAIN AMERICA: THE FIRST AVENGER</v>
      </c>
      <c r="D24" s="4" t="str">
        <f>'WEEKLY COMPETITIVE REPORT'!D24</f>
        <v>PRVI MAŠČEVALEC - STOTNIK AMERIKA</v>
      </c>
      <c r="E24" s="4" t="str">
        <f>'WEEKLY COMPETITIVE REPORT'!E24</f>
        <v>PAR</v>
      </c>
      <c r="F24" s="4" t="str">
        <f>'WEEKLY COMPETITIVE REPORT'!F24</f>
        <v>Karantanija</v>
      </c>
      <c r="G24" s="37">
        <f>'WEEKLY COMPETITIVE REPORT'!G24</f>
        <v>4</v>
      </c>
      <c r="H24" s="37">
        <f>'WEEKLY COMPETITIVE REPORT'!H24</f>
        <v>11</v>
      </c>
      <c r="I24" s="14">
        <f>'WEEKLY COMPETITIVE REPORT'!I24/Y4</f>
        <v>1750.7122507122508</v>
      </c>
      <c r="J24" s="14">
        <f>'WEEKLY COMPETITIVE REPORT'!J24/Y4</f>
        <v>4547.008547008547</v>
      </c>
      <c r="K24" s="22">
        <f>'WEEKLY COMPETITIVE REPORT'!K24</f>
        <v>216</v>
      </c>
      <c r="L24" s="22">
        <f>'WEEKLY COMPETITIVE REPORT'!L24</f>
        <v>561</v>
      </c>
      <c r="M24" s="64">
        <f>'WEEKLY COMPETITIVE REPORT'!M24</f>
        <v>-61.49749373433584</v>
      </c>
      <c r="N24" s="14">
        <f t="shared" si="3"/>
        <v>159.15565915565915</v>
      </c>
      <c r="O24" s="37">
        <f>'WEEKLY COMPETITIVE REPORT'!O24</f>
        <v>11</v>
      </c>
      <c r="P24" s="14">
        <f>'WEEKLY COMPETITIVE REPORT'!P24/Y4</f>
        <v>3719.3732193732194</v>
      </c>
      <c r="Q24" s="14">
        <f>'WEEKLY COMPETITIVE REPORT'!Q24/Y4</f>
        <v>9857.549857549859</v>
      </c>
      <c r="R24" s="22">
        <f>'WEEKLY COMPETITIVE REPORT'!R24</f>
        <v>517</v>
      </c>
      <c r="S24" s="22">
        <f>'WEEKLY COMPETITIVE REPORT'!S24</f>
        <v>1363</v>
      </c>
      <c r="T24" s="64">
        <f>'WEEKLY COMPETITIVE REPORT'!T24</f>
        <v>-62.26878612716763</v>
      </c>
      <c r="U24" s="14">
        <f>'WEEKLY COMPETITIVE REPORT'!U24/Y4</f>
        <v>64401.709401709406</v>
      </c>
      <c r="V24" s="14">
        <f t="shared" si="4"/>
        <v>338.1248381248381</v>
      </c>
      <c r="W24" s="25">
        <f t="shared" si="5"/>
        <v>68121.08262108262</v>
      </c>
      <c r="X24" s="22">
        <f>'WEEKLY COMPETITIVE REPORT'!X24</f>
        <v>9022</v>
      </c>
      <c r="Y24" s="56">
        <f>'WEEKLY COMPETITIVE REPORT'!Y24</f>
        <v>9539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HANGOVER PART 2</v>
      </c>
      <c r="D25" s="4" t="str">
        <f>'WEEKLY COMPETITIVE REPORT'!D25</f>
        <v>PREKROKANA NOČ 2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13</v>
      </c>
      <c r="H25" s="37">
        <f>'WEEKLY COMPETITIVE REPORT'!H25</f>
        <v>10</v>
      </c>
      <c r="I25" s="14">
        <f>'WEEKLY COMPETITIVE REPORT'!I25/Y4</f>
        <v>2202.2792022792023</v>
      </c>
      <c r="J25" s="14">
        <f>'WEEKLY COMPETITIVE REPORT'!J25/Y4</f>
        <v>2970.08547008547</v>
      </c>
      <c r="K25" s="22">
        <f>'WEEKLY COMPETITIVE REPORT'!K25</f>
        <v>320</v>
      </c>
      <c r="L25" s="22">
        <f>'WEEKLY COMPETITIVE REPORT'!L25</f>
        <v>437</v>
      </c>
      <c r="M25" s="64">
        <f>'WEEKLY COMPETITIVE REPORT'!M25</f>
        <v>-25.851318944844124</v>
      </c>
      <c r="N25" s="14">
        <f t="shared" si="3"/>
        <v>220.22792022792024</v>
      </c>
      <c r="O25" s="37">
        <f>'WEEKLY COMPETITIVE REPORT'!O25</f>
        <v>10</v>
      </c>
      <c r="P25" s="14">
        <f>'WEEKLY COMPETITIVE REPORT'!P25/Y4</f>
        <v>3621.0826210826212</v>
      </c>
      <c r="Q25" s="14">
        <f>'WEEKLY COMPETITIVE REPORT'!Q25/Y4</f>
        <v>5243.589743589744</v>
      </c>
      <c r="R25" s="22">
        <f>'WEEKLY COMPETITIVE REPORT'!R25</f>
        <v>568</v>
      </c>
      <c r="S25" s="22">
        <f>'WEEKLY COMPETITIVE REPORT'!S25</f>
        <v>800</v>
      </c>
      <c r="T25" s="64">
        <f>'WEEKLY COMPETITIVE REPORT'!T25</f>
        <v>-30.94267861994024</v>
      </c>
      <c r="U25" s="14">
        <f>'WEEKLY COMPETITIVE REPORT'!U25/Y4</f>
        <v>588062.6780626781</v>
      </c>
      <c r="V25" s="14">
        <f t="shared" si="4"/>
        <v>362.1082621082621</v>
      </c>
      <c r="W25" s="25">
        <f t="shared" si="5"/>
        <v>591683.7606837607</v>
      </c>
      <c r="X25" s="22">
        <f>'WEEKLY COMPETITIVE REPORT'!X25</f>
        <v>91582</v>
      </c>
      <c r="Y25" s="56">
        <f>'WEEKLY COMPETITIVE REPORT'!Y25</f>
        <v>92150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PIRATES OF THE CARIBBEAN: ON STRANGER TIDES</v>
      </c>
      <c r="D26" s="4" t="str">
        <f>'WEEKLY COMPETITIVE REPORT'!D26</f>
        <v>PIRATI S KARIBOV: Z NEZNANIMI TOKOVI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14</v>
      </c>
      <c r="H26" s="37">
        <f>'WEEKLY COMPETITIVE REPORT'!H26</f>
        <v>22</v>
      </c>
      <c r="I26" s="14">
        <f>'WEEKLY COMPETITIVE REPORT'!I26/Y4</f>
        <v>1001.4245014245015</v>
      </c>
      <c r="J26" s="14">
        <f>'WEEKLY COMPETITIVE REPORT'!J26/Y4</f>
        <v>2766.3817663817667</v>
      </c>
      <c r="K26" s="22">
        <f>'WEEKLY COMPETITIVE REPORT'!K26</f>
        <v>130</v>
      </c>
      <c r="L26" s="22">
        <f>'WEEKLY COMPETITIVE REPORT'!L26</f>
        <v>358</v>
      </c>
      <c r="M26" s="64">
        <f>'WEEKLY COMPETITIVE REPORT'!M26</f>
        <v>-63.80020597322348</v>
      </c>
      <c r="N26" s="14">
        <f t="shared" si="3"/>
        <v>45.519295519295525</v>
      </c>
      <c r="O26" s="37">
        <f>'WEEKLY COMPETITIVE REPORT'!O26</f>
        <v>22</v>
      </c>
      <c r="P26" s="14">
        <f>'WEEKLY COMPETITIVE REPORT'!P26/Y4</f>
        <v>2521.3675213675215</v>
      </c>
      <c r="Q26" s="14">
        <f>'WEEKLY COMPETITIVE REPORT'!Q26/Y4</f>
        <v>5974.358974358975</v>
      </c>
      <c r="R26" s="22">
        <f>'WEEKLY COMPETITIVE REPORT'!R26</f>
        <v>491</v>
      </c>
      <c r="S26" s="22">
        <f>'WEEKLY COMPETITIVE REPORT'!S26</f>
        <v>819</v>
      </c>
      <c r="T26" s="64">
        <f>'WEEKLY COMPETITIVE REPORT'!T26</f>
        <v>-57.79685264663805</v>
      </c>
      <c r="U26" s="14">
        <f>'WEEKLY COMPETITIVE REPORT'!U26/Y4</f>
        <v>784675.2136752137</v>
      </c>
      <c r="V26" s="14">
        <f t="shared" si="4"/>
        <v>114.60761460761461</v>
      </c>
      <c r="W26" s="25">
        <f t="shared" si="5"/>
        <v>787196.5811965812</v>
      </c>
      <c r="X26" s="22">
        <f>'WEEKLY COMPETITIVE REPORT'!X26</f>
        <v>107901</v>
      </c>
      <c r="Y26" s="56">
        <f>'WEEKLY COMPETITIVE REPORT'!Y26</f>
        <v>108392</v>
      </c>
    </row>
    <row r="27" spans="1:25" ht="12.75" customHeight="1">
      <c r="A27" s="50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7">
        <f>'WEEKLY COMPETITIVE REPORT'!G27</f>
        <v>0</v>
      </c>
      <c r="H27" s="37">
        <f>'WEEKLY COMPETITIVE REPORT'!H27</f>
        <v>0</v>
      </c>
      <c r="I27" s="14">
        <f>'WEEKLY COMPETITIVE REPORT'!I27/Y4</f>
        <v>0</v>
      </c>
      <c r="J27" s="14">
        <f>'WEEKLY COMPETITIVE REPORT'!J27/Y17</f>
        <v>0</v>
      </c>
      <c r="K27" s="22">
        <f>'WEEKLY COMPETITIVE REPORT'!K27</f>
        <v>0</v>
      </c>
      <c r="L27" s="22">
        <f>'WEEKLY COMPETITIVE REPORT'!L27</f>
        <v>0</v>
      </c>
      <c r="M27" s="64">
        <f>'WEEKLY COMPETITIVE REPORT'!M27</f>
        <v>0</v>
      </c>
      <c r="N27" s="14" t="e">
        <f t="shared" si="3"/>
        <v>#DIV/0!</v>
      </c>
      <c r="O27" s="37">
        <f>'WEEKLY COMPETITIVE REPORT'!O27</f>
        <v>0</v>
      </c>
      <c r="P27" s="14">
        <f>'WEEKLY COMPETITIVE REPORT'!P27/Y4</f>
        <v>0</v>
      </c>
      <c r="Q27" s="14">
        <f>'WEEKLY COMPETITIVE REPORT'!Q27/Y17</f>
        <v>0</v>
      </c>
      <c r="R27" s="22">
        <f>'WEEKLY COMPETITIVE REPORT'!R27</f>
        <v>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 t="e">
        <f t="shared" si="4"/>
        <v>#DIV/0!</v>
      </c>
      <c r="W27" s="25">
        <f t="shared" si="5"/>
        <v>0</v>
      </c>
      <c r="X27" s="22">
        <f>'WEEKLY COMPETITIVE REPORT'!X27</f>
        <v>0</v>
      </c>
      <c r="Y27" s="56">
        <f>'WEEKLY COMPETITIVE REPORT'!Y27</f>
        <v>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166</v>
      </c>
      <c r="I34" s="32">
        <f>SUM(I14:I33)</f>
        <v>293834.7578347579</v>
      </c>
      <c r="J34" s="31">
        <f>SUM(J14:J33)</f>
        <v>102908.83190883191</v>
      </c>
      <c r="K34" s="31">
        <f>SUM(K14:K33)</f>
        <v>39157</v>
      </c>
      <c r="L34" s="31">
        <f>SUM(L14:L33)</f>
        <v>14220</v>
      </c>
      <c r="M34" s="64">
        <f>'WEEKLY COMPETITIVE REPORT'!M34</f>
        <v>-11.448441658796256</v>
      </c>
      <c r="N34" s="32">
        <f>I34/H34</f>
        <v>1770.0889026190237</v>
      </c>
      <c r="O34" s="40">
        <f>'WEEKLY COMPETITIVE REPORT'!O34</f>
        <v>166</v>
      </c>
      <c r="P34" s="31">
        <f>SUM(P14:P33)</f>
        <v>585719.3732193732</v>
      </c>
      <c r="Q34" s="31">
        <f>SUM(Q14:Q33)</f>
        <v>225941.59544159548</v>
      </c>
      <c r="R34" s="31">
        <f>SUM(R14:R33)</f>
        <v>87475</v>
      </c>
      <c r="S34" s="31">
        <f>SUM(S14:S33)</f>
        <v>34751</v>
      </c>
      <c r="T34" s="65">
        <f>P34/Q34-100%</f>
        <v>1.5923485760760596</v>
      </c>
      <c r="U34" s="31">
        <f>SUM(U14:U33)</f>
        <v>3013629.6296296297</v>
      </c>
      <c r="V34" s="32">
        <f>P34/O34</f>
        <v>3528.4299591528506</v>
      </c>
      <c r="W34" s="31">
        <f>SUM(W14:W33)</f>
        <v>3599349.0028490024</v>
      </c>
      <c r="X34" s="31">
        <f>SUM(X14:X33)</f>
        <v>445734</v>
      </c>
      <c r="Y34" s="35">
        <f>SUM(Y14:Y33)</f>
        <v>533209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2011-08-25T11:42:47Z</dcterms:modified>
  <cp:category/>
  <cp:version/>
  <cp:contentType/>
  <cp:contentStatus/>
</cp:coreProperties>
</file>