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31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<sst xmlns="http://schemas.openxmlformats.org/spreadsheetml/2006/main" count="241" uniqueCount="86">
  <si>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</si>
  <si>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</si>
  <si>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</si>
  <si>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</si>
  <si>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</si>
  <si>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</si>
  <si>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</si>
  <si>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</si>
  <si>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</si>
  <si>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</si>
  <si>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</si>
  <si>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</si>
  <si>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</si>
  <si>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</si>
  <si>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</si>
  <si>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</si>
  <si>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</si>
  <si>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</si>
  <si>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</si>
  <si>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</si>
  <si>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</si>
  <si>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</si>
  <si>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</si>
  <si>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</si>
  <si>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</si>
  <si>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</si>
  <si>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</si>
  <si>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</si>
  <si>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</si>
  <si>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</si>
  <si>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</si>
  <si>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</si>
  <si>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</si>
  <si>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</si>
  <si>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</si>
  <si>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</si>
  <si>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</si>
  <si>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</si>
  <si>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</si>
  <si>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</si>
  <si>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</si>
  <si>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</si>
  <si>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</si>
  <si>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</si>
  <si>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</si>
  <si>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</si>
  <si>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</si>
  <si>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PAR</t>
  </si>
  <si>
    <t>WB</t>
  </si>
  <si>
    <t>UNI</t>
  </si>
  <si>
    <t>BVI</t>
  </si>
  <si>
    <t>FOX</t>
  </si>
  <si>
    <t>CARS 2</t>
  </si>
  <si>
    <t>HARRY POTTER AND THE DEATHLY HALLOWS PART 1</t>
  </si>
  <si>
    <t>HARRY POTTER IN SVETINJE SMRTI - 2.DEL</t>
  </si>
  <si>
    <t>New</t>
  </si>
  <si>
    <t>HORRIBLE BOSSES</t>
  </si>
  <si>
    <t>KAKO SE ZNEBITI ŠEFA?</t>
  </si>
  <si>
    <t>RISE OF THE PLANET OF THE APES</t>
  </si>
  <si>
    <t>VZPON PLANETA OPIC</t>
  </si>
  <si>
    <t>CHANGE UP</t>
  </si>
  <si>
    <t>ZAMENJAVA</t>
  </si>
  <si>
    <t>THE SMURFS</t>
  </si>
  <si>
    <t>SMRKCI 3D</t>
  </si>
  <si>
    <t>CF</t>
  </si>
  <si>
    <t>SONY</t>
  </si>
  <si>
    <t>COWBOYS AND ALIENS</t>
  </si>
  <si>
    <t>KAVBOJCI IN VESOLJCI</t>
  </si>
  <si>
    <t>BAD TEACHER</t>
  </si>
  <si>
    <t>HUDA UČITELJICA</t>
  </si>
  <si>
    <t>JANE EYRE</t>
  </si>
  <si>
    <t>IND</t>
  </si>
  <si>
    <t>Cinemania</t>
  </si>
  <si>
    <t>TREE OF LIFE</t>
  </si>
  <si>
    <t>DREVO ŽIVLJENJA</t>
  </si>
  <si>
    <t>FINAL DESTINATION 5</t>
  </si>
  <si>
    <t>BREZ POVRATKA 5</t>
  </si>
  <si>
    <t>CRAZY, STUPID, LOVE</t>
  </si>
  <si>
    <t>ZOOKEEPER</t>
  </si>
  <si>
    <t>OSRKBNIK</t>
  </si>
  <si>
    <t>TA NORA LJUBEZEN</t>
  </si>
  <si>
    <t>JOHNNY ENGLISH 2</t>
  </si>
  <si>
    <t>15 - Sep</t>
  </si>
  <si>
    <t>21 - Sep</t>
  </si>
  <si>
    <t>16 - Sep</t>
  </si>
  <si>
    <t>18 - Sep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</si>
</sst>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P18" sqref="P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84</v>
      </c>
      <c r="L4" s="20"/>
      <c r="M4" s="83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82</v>
      </c>
      <c r="L5" s="7"/>
      <c r="M5" s="84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4">
        <v>40808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55</v>
      </c>
      <c r="C14" s="87" t="s">
        <v>81</v>
      </c>
      <c r="D14" s="87" t="s">
        <v>81</v>
      </c>
      <c r="E14" s="15" t="s">
        <v>49</v>
      </c>
      <c r="F14" s="15" t="s">
        <v>36</v>
      </c>
      <c r="G14" s="37">
        <v>1</v>
      </c>
      <c r="H14" s="37">
        <v>19</v>
      </c>
      <c r="I14" s="14">
        <v>77102</v>
      </c>
      <c r="J14" s="14"/>
      <c r="K14" s="14">
        <v>15613</v>
      </c>
      <c r="L14" s="14"/>
      <c r="M14" s="64"/>
      <c r="N14" s="14">
        <f>I14/H14</f>
        <v>4058</v>
      </c>
      <c r="O14" s="73">
        <v>19</v>
      </c>
      <c r="P14" s="14">
        <v>120531</v>
      </c>
      <c r="Q14" s="14"/>
      <c r="R14" s="14">
        <v>27323</v>
      </c>
      <c r="S14" s="14"/>
      <c r="T14" s="64"/>
      <c r="U14" s="75">
        <v>3417</v>
      </c>
      <c r="V14" s="14">
        <f>P14/O14</f>
        <v>6343.736842105263</v>
      </c>
      <c r="W14" s="75">
        <f>SUM(U14,P14)</f>
        <v>123948</v>
      </c>
      <c r="X14" s="75">
        <v>988</v>
      </c>
      <c r="Y14" s="76">
        <f>SUM(X14,R14)</f>
        <v>28311</v>
      </c>
    </row>
    <row r="15" spans="1:25" ht="12.75">
      <c r="A15" s="72">
        <v>2</v>
      </c>
      <c r="B15" s="72">
        <v>1</v>
      </c>
      <c r="C15" s="4" t="s">
        <v>62</v>
      </c>
      <c r="D15" s="4" t="s">
        <v>63</v>
      </c>
      <c r="E15" s="15" t="s">
        <v>65</v>
      </c>
      <c r="F15" s="15" t="s">
        <v>64</v>
      </c>
      <c r="G15" s="37">
        <v>5</v>
      </c>
      <c r="H15" s="37">
        <v>19</v>
      </c>
      <c r="I15" s="14">
        <v>41419</v>
      </c>
      <c r="J15" s="14">
        <v>49013</v>
      </c>
      <c r="K15" s="14">
        <v>7717</v>
      </c>
      <c r="L15" s="14">
        <v>9129</v>
      </c>
      <c r="M15" s="64">
        <f>(I15/J15*100)-100</f>
        <v>-15.493848570787335</v>
      </c>
      <c r="N15" s="14">
        <f>I15/H15</f>
        <v>2179.9473684210525</v>
      </c>
      <c r="O15" s="73">
        <v>19</v>
      </c>
      <c r="P15" s="14">
        <v>57903</v>
      </c>
      <c r="Q15" s="14">
        <v>70556</v>
      </c>
      <c r="R15" s="14">
        <v>11595</v>
      </c>
      <c r="S15" s="14">
        <v>14260</v>
      </c>
      <c r="T15" s="64">
        <f>(P15/Q15*100)-100</f>
        <v>-17.933272861273323</v>
      </c>
      <c r="U15" s="75">
        <v>760616</v>
      </c>
      <c r="V15" s="14">
        <f>P15/O15</f>
        <v>3047.5263157894738</v>
      </c>
      <c r="W15" s="75">
        <f>SUM(U15,P15)</f>
        <v>818519</v>
      </c>
      <c r="X15" s="75">
        <v>159167</v>
      </c>
      <c r="Y15" s="76">
        <f>SUM(X15,R15)</f>
        <v>170762</v>
      </c>
    </row>
    <row r="16" spans="1:25" ht="12.75">
      <c r="A16" s="72">
        <v>3</v>
      </c>
      <c r="B16" s="72">
        <v>2</v>
      </c>
      <c r="C16" s="4" t="s">
        <v>77</v>
      </c>
      <c r="D16" s="4" t="s">
        <v>80</v>
      </c>
      <c r="E16" s="15" t="s">
        <v>48</v>
      </c>
      <c r="F16" s="15" t="s">
        <v>42</v>
      </c>
      <c r="G16" s="37">
        <v>2</v>
      </c>
      <c r="H16" s="37">
        <v>8</v>
      </c>
      <c r="I16" s="24">
        <v>11658</v>
      </c>
      <c r="J16" s="24">
        <v>14141</v>
      </c>
      <c r="K16" s="97">
        <v>2326</v>
      </c>
      <c r="L16" s="97">
        <v>2861</v>
      </c>
      <c r="M16" s="64">
        <f>(I16/J16*100)-100</f>
        <v>-17.558871366947173</v>
      </c>
      <c r="N16" s="14">
        <f>I16/H16</f>
        <v>1457.25</v>
      </c>
      <c r="O16" s="73">
        <v>8</v>
      </c>
      <c r="P16" s="22">
        <v>21013</v>
      </c>
      <c r="Q16" s="22">
        <v>25538</v>
      </c>
      <c r="R16" s="22">
        <v>4846</v>
      </c>
      <c r="S16" s="22">
        <v>5909</v>
      </c>
      <c r="T16" s="64">
        <f>(P16/Q16*100)-100</f>
        <v>-17.718693711332136</v>
      </c>
      <c r="U16" s="75">
        <v>27266</v>
      </c>
      <c r="V16" s="14">
        <f>P16/O16</f>
        <v>2626.625</v>
      </c>
      <c r="W16" s="75">
        <f>SUM(U16,P16)</f>
        <v>48279</v>
      </c>
      <c r="X16" s="75">
        <v>6415</v>
      </c>
      <c r="Y16" s="76">
        <f>SUM(X16,R16)</f>
        <v>11261</v>
      </c>
    </row>
    <row r="17" spans="1:25" ht="12.75">
      <c r="A17" s="72">
        <v>4</v>
      </c>
      <c r="B17" s="72">
        <v>3</v>
      </c>
      <c r="C17" s="4" t="s">
        <v>75</v>
      </c>
      <c r="D17" s="4" t="s">
        <v>76</v>
      </c>
      <c r="E17" s="15" t="s">
        <v>48</v>
      </c>
      <c r="F17" s="15" t="s">
        <v>42</v>
      </c>
      <c r="G17" s="37">
        <v>3</v>
      </c>
      <c r="H17" s="37">
        <v>13</v>
      </c>
      <c r="I17" s="24">
        <v>11778</v>
      </c>
      <c r="J17" s="24">
        <v>16367</v>
      </c>
      <c r="K17" s="24">
        <v>2087</v>
      </c>
      <c r="L17" s="24">
        <v>2930</v>
      </c>
      <c r="M17" s="64">
        <f>(I17/J17*100)-100</f>
        <v>-28.038125496425735</v>
      </c>
      <c r="N17" s="14">
        <f>I17/H17</f>
        <v>906</v>
      </c>
      <c r="O17" s="73">
        <v>13</v>
      </c>
      <c r="P17" s="22">
        <v>18058</v>
      </c>
      <c r="Q17" s="22">
        <v>24277</v>
      </c>
      <c r="R17" s="22">
        <v>3552</v>
      </c>
      <c r="S17" s="22">
        <v>4814</v>
      </c>
      <c r="T17" s="64">
        <f>(P17/Q17*100)-100</f>
        <v>-25.61683898339993</v>
      </c>
      <c r="U17" s="75">
        <v>58920</v>
      </c>
      <c r="V17" s="14">
        <f>P17/O17</f>
        <v>1389.076923076923</v>
      </c>
      <c r="W17" s="75">
        <f>SUM(U17,P17)</f>
        <v>76978</v>
      </c>
      <c r="X17" s="75">
        <v>11974</v>
      </c>
      <c r="Y17" s="76">
        <f>SUM(X17,R17)</f>
        <v>15526</v>
      </c>
    </row>
    <row r="18" spans="1:25" ht="13.5" customHeight="1">
      <c r="A18" s="72">
        <v>5</v>
      </c>
      <c r="B18" s="72">
        <v>4</v>
      </c>
      <c r="C18" s="4" t="s">
        <v>78</v>
      </c>
      <c r="D18" s="4" t="s">
        <v>79</v>
      </c>
      <c r="E18" s="15" t="s">
        <v>65</v>
      </c>
      <c r="F18" s="15" t="s">
        <v>64</v>
      </c>
      <c r="G18" s="37">
        <v>2</v>
      </c>
      <c r="H18" s="37">
        <v>7</v>
      </c>
      <c r="I18" s="14">
        <v>4997</v>
      </c>
      <c r="J18" s="14">
        <v>8355</v>
      </c>
      <c r="K18" s="24">
        <v>1027</v>
      </c>
      <c r="L18" s="24">
        <v>1729</v>
      </c>
      <c r="M18" s="64">
        <f>(I18/J18*100)-100</f>
        <v>-40.19150209455415</v>
      </c>
      <c r="N18" s="14">
        <f>I18/H18</f>
        <v>713.8571428571429</v>
      </c>
      <c r="O18" s="38">
        <v>7</v>
      </c>
      <c r="P18" s="14">
        <v>7482</v>
      </c>
      <c r="Q18" s="14">
        <v>12454</v>
      </c>
      <c r="R18" s="14">
        <v>1723</v>
      </c>
      <c r="S18" s="14">
        <v>2878</v>
      </c>
      <c r="T18" s="64">
        <f>(P18/Q18*100)-100</f>
        <v>-39.92291633210213</v>
      </c>
      <c r="U18" s="75">
        <v>13235</v>
      </c>
      <c r="V18" s="14">
        <f>P18/O18</f>
        <v>1068.857142857143</v>
      </c>
      <c r="W18" s="75">
        <f>SUM(U18,P18)</f>
        <v>20717</v>
      </c>
      <c r="X18" s="75">
        <v>3040</v>
      </c>
      <c r="Y18" s="76">
        <f>SUM(X18,R18)</f>
        <v>4763</v>
      </c>
    </row>
    <row r="19" spans="1:25" ht="12.75">
      <c r="A19" s="72">
        <v>6</v>
      </c>
      <c r="B19" s="72">
        <v>5</v>
      </c>
      <c r="C19" s="4" t="s">
        <v>68</v>
      </c>
      <c r="D19" s="4" t="s">
        <v>69</v>
      </c>
      <c r="E19" s="15" t="s">
        <v>65</v>
      </c>
      <c r="F19" s="15" t="s">
        <v>64</v>
      </c>
      <c r="G19" s="37">
        <v>4</v>
      </c>
      <c r="H19" s="37">
        <v>8</v>
      </c>
      <c r="I19" s="24">
        <v>4398</v>
      </c>
      <c r="J19" s="24">
        <v>7205</v>
      </c>
      <c r="K19" s="95">
        <v>886</v>
      </c>
      <c r="L19" s="95">
        <v>1466</v>
      </c>
      <c r="M19" s="64">
        <f>(I19/J19*100)-100</f>
        <v>-38.959056210964604</v>
      </c>
      <c r="N19" s="14">
        <f>I19/H19</f>
        <v>549.75</v>
      </c>
      <c r="O19" s="73">
        <v>8</v>
      </c>
      <c r="P19" s="74">
        <v>6647</v>
      </c>
      <c r="Q19" s="74">
        <v>10595</v>
      </c>
      <c r="R19" s="74">
        <v>1481</v>
      </c>
      <c r="S19" s="74">
        <v>2363</v>
      </c>
      <c r="T19" s="64">
        <f>(P19/Q19*100)-100</f>
        <v>-37.262859839546955</v>
      </c>
      <c r="U19" s="75">
        <v>70114</v>
      </c>
      <c r="V19" s="14">
        <f>P19/O19</f>
        <v>830.875</v>
      </c>
      <c r="W19" s="75">
        <f>SUM(U19,P19)</f>
        <v>76761</v>
      </c>
      <c r="X19" s="75">
        <v>16418</v>
      </c>
      <c r="Y19" s="76">
        <f>SUM(X19,R19)</f>
        <v>17899</v>
      </c>
    </row>
    <row r="20" spans="1:25" ht="12.75">
      <c r="A20" s="72">
        <v>7</v>
      </c>
      <c r="B20" s="72">
        <v>7</v>
      </c>
      <c r="C20" s="4" t="s">
        <v>73</v>
      </c>
      <c r="D20" s="4" t="s">
        <v>74</v>
      </c>
      <c r="E20" s="15" t="s">
        <v>71</v>
      </c>
      <c r="F20" s="15" t="s">
        <v>42</v>
      </c>
      <c r="G20" s="37">
        <v>4</v>
      </c>
      <c r="H20" s="37">
        <v>1</v>
      </c>
      <c r="I20" s="24">
        <v>3130</v>
      </c>
      <c r="J20" s="24">
        <v>2143</v>
      </c>
      <c r="K20" s="14">
        <v>659</v>
      </c>
      <c r="L20" s="14">
        <v>449</v>
      </c>
      <c r="M20" s="64">
        <f>(I20/J20*100)-100</f>
        <v>46.0569295380308</v>
      </c>
      <c r="N20" s="14">
        <f>I20/H20</f>
        <v>3130</v>
      </c>
      <c r="O20" s="73">
        <v>1</v>
      </c>
      <c r="P20" s="14">
        <v>6293</v>
      </c>
      <c r="Q20" s="14">
        <v>5079</v>
      </c>
      <c r="R20" s="14">
        <v>1405</v>
      </c>
      <c r="S20" s="14">
        <v>1110</v>
      </c>
      <c r="T20" s="64">
        <f>(P20/Q20*100)-100</f>
        <v>23.90234298090175</v>
      </c>
      <c r="U20" s="75">
        <v>23095</v>
      </c>
      <c r="V20" s="14">
        <f>P20/O20</f>
        <v>6293</v>
      </c>
      <c r="W20" s="75">
        <f>SUM(U20,P20)</f>
        <v>29388</v>
      </c>
      <c r="X20" s="75">
        <v>5329</v>
      </c>
      <c r="Y20" s="76">
        <f>SUM(X20,R20)</f>
        <v>6734</v>
      </c>
    </row>
    <row r="21" spans="1:25" ht="12.75">
      <c r="A21" s="72">
        <v>8</v>
      </c>
      <c r="B21" s="72">
        <v>6</v>
      </c>
      <c r="C21" s="4" t="s">
        <v>60</v>
      </c>
      <c r="D21" s="4" t="s">
        <v>61</v>
      </c>
      <c r="E21" s="15" t="s">
        <v>49</v>
      </c>
      <c r="F21" s="15" t="s">
        <v>36</v>
      </c>
      <c r="G21" s="37">
        <v>6</v>
      </c>
      <c r="H21" s="37">
        <v>8</v>
      </c>
      <c r="I21" s="14">
        <v>2178</v>
      </c>
      <c r="J21" s="14">
        <v>5542</v>
      </c>
      <c r="K21" s="14">
        <v>461</v>
      </c>
      <c r="L21" s="14">
        <v>1150</v>
      </c>
      <c r="M21" s="64">
        <f>(I21/J21*100)-100</f>
        <v>-60.70010826416456</v>
      </c>
      <c r="N21" s="14">
        <f>I21/H21</f>
        <v>272.25</v>
      </c>
      <c r="O21" s="73">
        <v>8</v>
      </c>
      <c r="P21" s="22">
        <v>3295</v>
      </c>
      <c r="Q21" s="22">
        <v>8863</v>
      </c>
      <c r="R21" s="22">
        <v>737</v>
      </c>
      <c r="S21" s="22">
        <v>2055</v>
      </c>
      <c r="T21" s="64">
        <f>(P21/Q21*100)-100</f>
        <v>-62.82297190567528</v>
      </c>
      <c r="U21" s="75">
        <v>114175</v>
      </c>
      <c r="V21" s="14">
        <f>P21/O21</f>
        <v>411.875</v>
      </c>
      <c r="W21" s="75">
        <f>SUM(U21,P21)</f>
        <v>117470</v>
      </c>
      <c r="X21" s="75">
        <v>26489</v>
      </c>
      <c r="Y21" s="76">
        <f>SUM(X21,R21)</f>
        <v>27226</v>
      </c>
    </row>
    <row r="22" spans="1:25" ht="12.75">
      <c r="A22" s="72">
        <v>9</v>
      </c>
      <c r="B22" s="72">
        <v>9</v>
      </c>
      <c r="C22" s="4" t="s">
        <v>70</v>
      </c>
      <c r="D22" s="4" t="s">
        <v>70</v>
      </c>
      <c r="E22" s="15" t="s">
        <v>71</v>
      </c>
      <c r="F22" s="15" t="s">
        <v>72</v>
      </c>
      <c r="G22" s="37">
        <v>4</v>
      </c>
      <c r="H22" s="37">
        <v>2</v>
      </c>
      <c r="I22" s="24">
        <v>1318</v>
      </c>
      <c r="J22" s="24">
        <v>1529</v>
      </c>
      <c r="K22" s="24">
        <v>250</v>
      </c>
      <c r="L22" s="24">
        <v>279</v>
      </c>
      <c r="M22" s="64">
        <f>(I22/J22*100)-100</f>
        <v>-13.799869195552645</v>
      </c>
      <c r="N22" s="14">
        <f>I22/H22</f>
        <v>659</v>
      </c>
      <c r="O22" s="37">
        <v>2</v>
      </c>
      <c r="P22" s="14">
        <v>2644</v>
      </c>
      <c r="Q22" s="14">
        <v>3182</v>
      </c>
      <c r="R22" s="14">
        <v>527</v>
      </c>
      <c r="S22" s="14">
        <v>631</v>
      </c>
      <c r="T22" s="64">
        <f>(P22/Q22*100)-100</f>
        <v>-16.907605279698302</v>
      </c>
      <c r="U22" s="75">
        <v>15580</v>
      </c>
      <c r="V22" s="14">
        <f>P22/O22</f>
        <v>1322</v>
      </c>
      <c r="W22" s="75">
        <f>SUM(U22,P22)</f>
        <v>18224</v>
      </c>
      <c r="X22" s="75">
        <v>3257</v>
      </c>
      <c r="Y22" s="76">
        <f>SUM(X22,R22)</f>
        <v>3784</v>
      </c>
    </row>
    <row r="23" spans="1:25" ht="12.75">
      <c r="A23" s="72">
        <v>10</v>
      </c>
      <c r="B23" s="72">
        <v>8</v>
      </c>
      <c r="C23" s="4" t="s">
        <v>56</v>
      </c>
      <c r="D23" s="4" t="s">
        <v>57</v>
      </c>
      <c r="E23" s="15" t="s">
        <v>48</v>
      </c>
      <c r="F23" s="15" t="s">
        <v>42</v>
      </c>
      <c r="G23" s="37">
        <v>8</v>
      </c>
      <c r="H23" s="37">
        <v>9</v>
      </c>
      <c r="I23" s="89">
        <v>1257</v>
      </c>
      <c r="J23" s="89">
        <v>2391</v>
      </c>
      <c r="K23" s="97">
        <v>248</v>
      </c>
      <c r="L23" s="97">
        <v>491</v>
      </c>
      <c r="M23" s="64">
        <f>(I23/J23*100)-100</f>
        <v>-47.42785445420326</v>
      </c>
      <c r="N23" s="14">
        <f>I23/H23</f>
        <v>139.66666666666666</v>
      </c>
      <c r="O23" s="73">
        <v>9</v>
      </c>
      <c r="P23" s="22">
        <v>2245</v>
      </c>
      <c r="Q23" s="22">
        <v>3901</v>
      </c>
      <c r="R23" s="22">
        <v>489</v>
      </c>
      <c r="S23" s="22">
        <v>854</v>
      </c>
      <c r="T23" s="64">
        <f>(P23/Q23*100)-100</f>
        <v>-42.45065367854396</v>
      </c>
      <c r="U23" s="75">
        <v>145030</v>
      </c>
      <c r="V23" s="14">
        <f>P23/O23</f>
        <v>249.44444444444446</v>
      </c>
      <c r="W23" s="75">
        <f>SUM(U23,P23)</f>
        <v>147275</v>
      </c>
      <c r="X23" s="77">
        <v>33156</v>
      </c>
      <c r="Y23" s="76">
        <f>SUM(X23,R23)</f>
        <v>33645</v>
      </c>
    </row>
    <row r="24" spans="1:25" ht="12.75">
      <c r="A24" s="72">
        <v>11</v>
      </c>
      <c r="B24" s="51">
        <v>12</v>
      </c>
      <c r="C24" s="4" t="s">
        <v>53</v>
      </c>
      <c r="D24" s="4" t="s">
        <v>54</v>
      </c>
      <c r="E24" s="15" t="s">
        <v>48</v>
      </c>
      <c r="F24" s="15" t="s">
        <v>42</v>
      </c>
      <c r="G24" s="37">
        <v>10</v>
      </c>
      <c r="H24" s="37">
        <v>25</v>
      </c>
      <c r="I24" s="24">
        <v>1277</v>
      </c>
      <c r="J24" s="24">
        <v>1643</v>
      </c>
      <c r="K24" s="24">
        <v>277</v>
      </c>
      <c r="L24" s="24">
        <v>389</v>
      </c>
      <c r="M24" s="64">
        <f>(I24/J24*100)-100</f>
        <v>-22.276323797930615</v>
      </c>
      <c r="N24" s="14">
        <f>I24/H24</f>
        <v>51.08</v>
      </c>
      <c r="O24" s="38">
        <v>25</v>
      </c>
      <c r="P24" s="14">
        <v>1921</v>
      </c>
      <c r="Q24" s="14">
        <v>2419</v>
      </c>
      <c r="R24" s="14">
        <v>410</v>
      </c>
      <c r="S24" s="14">
        <v>559</v>
      </c>
      <c r="T24" s="64">
        <f>(P24/Q24*100)-100</f>
        <v>-20.58701942951633</v>
      </c>
      <c r="U24" s="75">
        <v>430466</v>
      </c>
      <c r="V24" s="14">
        <f>P24/O24</f>
        <v>76.84</v>
      </c>
      <c r="W24" s="75">
        <f>SUM(U24,P24)</f>
        <v>432387</v>
      </c>
      <c r="X24" s="77">
        <v>86549</v>
      </c>
      <c r="Y24" s="76">
        <f>SUM(X24,R24)</f>
        <v>86959</v>
      </c>
    </row>
    <row r="25" spans="1:25" ht="12.75" customHeight="1">
      <c r="A25" s="51">
        <v>12</v>
      </c>
      <c r="B25" s="72">
        <v>10</v>
      </c>
      <c r="C25" s="4" t="s">
        <v>66</v>
      </c>
      <c r="D25" s="4" t="s">
        <v>67</v>
      </c>
      <c r="E25" s="15" t="s">
        <v>47</v>
      </c>
      <c r="F25" s="15" t="s">
        <v>36</v>
      </c>
      <c r="G25" s="37">
        <v>5</v>
      </c>
      <c r="H25" s="37">
        <v>7</v>
      </c>
      <c r="I25" s="89">
        <v>1361</v>
      </c>
      <c r="J25" s="89">
        <v>1932</v>
      </c>
      <c r="K25" s="97">
        <v>294</v>
      </c>
      <c r="L25" s="97">
        <v>410</v>
      </c>
      <c r="M25" s="64">
        <f>(I25/J25*100)-100</f>
        <v>-29.554865424430645</v>
      </c>
      <c r="N25" s="14">
        <f>I25/H25</f>
        <v>194.42857142857142</v>
      </c>
      <c r="O25" s="73">
        <v>7</v>
      </c>
      <c r="P25" s="14">
        <v>1871</v>
      </c>
      <c r="Q25" s="14">
        <v>2872</v>
      </c>
      <c r="R25" s="24">
        <v>428</v>
      </c>
      <c r="S25" s="24">
        <v>664</v>
      </c>
      <c r="T25" s="64">
        <f>(P25/Q25*100)-100</f>
        <v>-34.85376044568244</v>
      </c>
      <c r="U25" s="77">
        <v>33964</v>
      </c>
      <c r="V25" s="14">
        <f>P25/O25</f>
        <v>267.2857142857143</v>
      </c>
      <c r="W25" s="75">
        <f>SUM(U25,P25)</f>
        <v>35835</v>
      </c>
      <c r="X25" s="75">
        <v>7944</v>
      </c>
      <c r="Y25" s="76">
        <f>SUM(X25,R25)</f>
        <v>8372</v>
      </c>
    </row>
    <row r="26" spans="1:25" ht="12.75" customHeight="1">
      <c r="A26" s="72">
        <v>13</v>
      </c>
      <c r="B26" s="72">
        <v>11</v>
      </c>
      <c r="C26" s="4" t="s">
        <v>58</v>
      </c>
      <c r="D26" s="4" t="s">
        <v>59</v>
      </c>
      <c r="E26" s="15" t="s">
        <v>51</v>
      </c>
      <c r="F26" s="15" t="s">
        <v>42</v>
      </c>
      <c r="G26" s="37">
        <v>7</v>
      </c>
      <c r="H26" s="37">
        <v>8</v>
      </c>
      <c r="I26" s="14">
        <v>779</v>
      </c>
      <c r="J26" s="14">
        <v>1473</v>
      </c>
      <c r="K26" s="22">
        <v>172</v>
      </c>
      <c r="L26" s="22">
        <v>299</v>
      </c>
      <c r="M26" s="64">
        <f>(I26/J26*100)-100</f>
        <v>-47.114731839782756</v>
      </c>
      <c r="N26" s="14">
        <f>I26/H26</f>
        <v>97.375</v>
      </c>
      <c r="O26" s="37">
        <v>8</v>
      </c>
      <c r="P26" s="22">
        <v>1551</v>
      </c>
      <c r="Q26" s="22">
        <v>2588</v>
      </c>
      <c r="R26" s="22">
        <v>363</v>
      </c>
      <c r="S26" s="22">
        <v>554</v>
      </c>
      <c r="T26" s="64">
        <f>(P26/Q26*100)-100</f>
        <v>-40.069551777434306</v>
      </c>
      <c r="U26" s="77">
        <v>61568</v>
      </c>
      <c r="V26" s="14">
        <f>P26/O26</f>
        <v>193.875</v>
      </c>
      <c r="W26" s="75">
        <f>SUM(U26,P26)</f>
        <v>63119</v>
      </c>
      <c r="X26" s="75">
        <v>13905</v>
      </c>
      <c r="Y26" s="76">
        <f>SUM(X26,R26)</f>
        <v>14268</v>
      </c>
    </row>
    <row r="27" spans="1:25" ht="12.75">
      <c r="A27" s="72">
        <v>14</v>
      </c>
      <c r="B27" s="72">
        <v>14</v>
      </c>
      <c r="C27" s="4" t="s">
        <v>52</v>
      </c>
      <c r="D27" s="4" t="s">
        <v>52</v>
      </c>
      <c r="E27" s="15" t="s">
        <v>50</v>
      </c>
      <c r="F27" s="15" t="s">
        <v>45</v>
      </c>
      <c r="G27" s="37">
        <v>13</v>
      </c>
      <c r="H27" s="37">
        <v>21</v>
      </c>
      <c r="I27" s="24">
        <v>1126</v>
      </c>
      <c r="J27" s="24">
        <v>713</v>
      </c>
      <c r="K27" s="14">
        <v>232</v>
      </c>
      <c r="L27" s="14">
        <v>147</v>
      </c>
      <c r="M27" s="64">
        <f>(I27/J27*100)-100</f>
        <v>57.92426367461431</v>
      </c>
      <c r="N27" s="14">
        <f>I27/H27</f>
        <v>53.61904761904762</v>
      </c>
      <c r="O27" s="38">
        <v>21</v>
      </c>
      <c r="P27" s="14">
        <v>1524</v>
      </c>
      <c r="Q27" s="14">
        <v>900</v>
      </c>
      <c r="R27" s="14">
        <v>331</v>
      </c>
      <c r="S27" s="14">
        <v>195</v>
      </c>
      <c r="T27" s="64">
        <f>(P27/Q27*100)-100</f>
        <v>69.33333333333334</v>
      </c>
      <c r="U27" s="75">
        <v>365450</v>
      </c>
      <c r="V27" s="14">
        <f>P27/O27</f>
        <v>72.57142857142857</v>
      </c>
      <c r="W27" s="75">
        <f>SUM(U27,P27)</f>
        <v>366974</v>
      </c>
      <c r="X27" s="77">
        <v>79304</v>
      </c>
      <c r="Y27" s="76">
        <f>SUM(X27,R27)</f>
        <v>79635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95"/>
      <c r="L28" s="95"/>
      <c r="M28" s="64"/>
      <c r="N28" s="14"/>
      <c r="O28" s="38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89"/>
      <c r="L29" s="89"/>
      <c r="M29" s="64"/>
      <c r="N29" s="14"/>
      <c r="O29" s="37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87"/>
      <c r="D30" s="87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7"/>
      <c r="P30" s="14"/>
      <c r="Q30" s="14"/>
      <c r="R30" s="14"/>
      <c r="S30" s="14"/>
      <c r="T30" s="64"/>
      <c r="U30" s="98"/>
      <c r="V30" s="14"/>
      <c r="W30" s="75"/>
      <c r="X30" s="75"/>
      <c r="Y30" s="76"/>
    </row>
    <row r="31" spans="1:25" ht="12.75">
      <c r="A31" s="72">
        <v>18</v>
      </c>
      <c r="B31" s="72"/>
      <c r="C31" s="4"/>
      <c r="D31" s="4"/>
      <c r="E31" s="15"/>
      <c r="F31" s="15"/>
      <c r="G31" s="37"/>
      <c r="H31" s="37"/>
      <c r="I31" s="24"/>
      <c r="J31" s="24"/>
      <c r="K31" s="96"/>
      <c r="L31" s="96"/>
      <c r="M31" s="64"/>
      <c r="N31" s="14"/>
      <c r="O31" s="38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155</v>
      </c>
      <c r="I34" s="31">
        <f>SUM(I14:I33)</f>
        <v>163778</v>
      </c>
      <c r="J34" s="31">
        <v>232940</v>
      </c>
      <c r="K34" s="31">
        <f>SUM(K14:K33)</f>
        <v>32249</v>
      </c>
      <c r="L34" s="31">
        <v>44683</v>
      </c>
      <c r="M34" s="68">
        <f>(I34/J34*100)-100</f>
        <v>-29.69090752983601</v>
      </c>
      <c r="N34" s="32">
        <f>I34/H34</f>
        <v>1056.6322580645162</v>
      </c>
      <c r="O34" s="34">
        <f>SUM(O14:O33)</f>
        <v>155</v>
      </c>
      <c r="P34" s="31">
        <f>SUM(P14:P33)</f>
        <v>252978</v>
      </c>
      <c r="Q34" s="31">
        <v>348995</v>
      </c>
      <c r="R34" s="31">
        <f>SUM(R14:R33)</f>
        <v>55210</v>
      </c>
      <c r="S34" s="31">
        <v>70166</v>
      </c>
      <c r="T34" s="68">
        <f>(P34/Q34*100)-100</f>
        <v>-27.51242854482156</v>
      </c>
      <c r="U34" s="78">
        <f>SUM(U14:U33)</f>
        <v>2122896</v>
      </c>
      <c r="V34" s="32">
        <f>P34/O34</f>
        <v>1632.116129032258</v>
      </c>
      <c r="W34" s="92">
        <f>SUM(U34,P34)</f>
        <v>2375874</v>
      </c>
      <c r="X34" s="79">
        <f>SUM(X14:X33)</f>
        <v>453935</v>
      </c>
      <c r="Y34" s="35">
        <f>SUM(Y14:Y33)</f>
        <v>509145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16 - Sep</v>
      </c>
      <c r="L4" s="20"/>
      <c r="M4" s="62" t="str">
        <f>'WEEKLY COMPETITIVE REPORT'!M4</f>
        <v>18 -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15 - Sep</v>
      </c>
      <c r="L5" s="7"/>
      <c r="M5" s="63" t="str">
        <f>'WEEKLY COMPETITIVE REPORT'!M5</f>
        <v>21 -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40808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JOHNNY ENGLISH 2</v>
      </c>
      <c r="D14" s="4" t="str">
        <f>'WEEKLY COMPETITIVE REPORT'!D14</f>
        <v>JOHNNY ENGLISH 2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19</v>
      </c>
      <c r="I14" s="14">
        <f>'WEEKLY COMPETITIVE REPORT'!I14/Y4</f>
        <v>109831.90883190883</v>
      </c>
      <c r="J14" s="14">
        <f>'WEEKLY COMPETITIVE REPORT'!J14/Y4</f>
        <v>0</v>
      </c>
      <c r="K14" s="22">
        <f>'WEEKLY COMPETITIVE REPORT'!K14</f>
        <v>15613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5780.626780626781</v>
      </c>
      <c r="O14" s="37">
        <f>'WEEKLY COMPETITIVE REPORT'!O14</f>
        <v>19</v>
      </c>
      <c r="P14" s="14">
        <f>'WEEKLY COMPETITIVE REPORT'!P14/Y4</f>
        <v>171696.58119658122</v>
      </c>
      <c r="Q14" s="14">
        <f>'WEEKLY COMPETITIVE REPORT'!Q14/Y4</f>
        <v>0</v>
      </c>
      <c r="R14" s="22">
        <f>'WEEKLY COMPETITIVE REPORT'!R14</f>
        <v>27323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4867.521367521368</v>
      </c>
      <c r="V14" s="14">
        <f aca="true" t="shared" si="1" ref="V14:V20">P14/O14</f>
        <v>9036.662168241117</v>
      </c>
      <c r="W14" s="25">
        <f aca="true" t="shared" si="2" ref="W14:W20">P14+U14</f>
        <v>176564.1025641026</v>
      </c>
      <c r="X14" s="22">
        <f>'WEEKLY COMPETITIVE REPORT'!X14</f>
        <v>988</v>
      </c>
      <c r="Y14" s="56">
        <f>'WEEKLY COMPETITIVE REPORT'!Y14</f>
        <v>28311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THE SMURFS</v>
      </c>
      <c r="D15" s="4" t="str">
        <f>'WEEKLY COMPETITIVE REPORT'!D15</f>
        <v>SMRKCI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5</v>
      </c>
      <c r="H15" s="37">
        <f>'WEEKLY COMPETITIVE REPORT'!H15</f>
        <v>19</v>
      </c>
      <c r="I15" s="14">
        <f>'WEEKLY COMPETITIVE REPORT'!I15/Y4</f>
        <v>59001.4245014245</v>
      </c>
      <c r="J15" s="14">
        <f>'WEEKLY COMPETITIVE REPORT'!J15/Y4</f>
        <v>69819.08831908832</v>
      </c>
      <c r="K15" s="22">
        <f>'WEEKLY COMPETITIVE REPORT'!K15</f>
        <v>7717</v>
      </c>
      <c r="L15" s="22">
        <f>'WEEKLY COMPETITIVE REPORT'!L15</f>
        <v>9129</v>
      </c>
      <c r="M15" s="64">
        <f>'WEEKLY COMPETITIVE REPORT'!M15</f>
        <v>-15.493848570787335</v>
      </c>
      <c r="N15" s="14">
        <f t="shared" si="0"/>
        <v>3105.338131653921</v>
      </c>
      <c r="O15" s="37">
        <f>'WEEKLY COMPETITIVE REPORT'!O15</f>
        <v>19</v>
      </c>
      <c r="P15" s="14">
        <f>'WEEKLY COMPETITIVE REPORT'!P15/Y4</f>
        <v>82482.90598290598</v>
      </c>
      <c r="Q15" s="14">
        <f>'WEEKLY COMPETITIVE REPORT'!Q15/Y4</f>
        <v>100507.12250712252</v>
      </c>
      <c r="R15" s="22">
        <f>'WEEKLY COMPETITIVE REPORT'!R15</f>
        <v>11595</v>
      </c>
      <c r="S15" s="22">
        <f>'WEEKLY COMPETITIVE REPORT'!S15</f>
        <v>14260</v>
      </c>
      <c r="T15" s="64">
        <f>'WEEKLY COMPETITIVE REPORT'!T15</f>
        <v>-17.933272861273323</v>
      </c>
      <c r="U15" s="14">
        <f>'WEEKLY COMPETITIVE REPORT'!U15/Y4</f>
        <v>1083498.5754985756</v>
      </c>
      <c r="V15" s="14">
        <f t="shared" si="1"/>
        <v>4341.205578047683</v>
      </c>
      <c r="W15" s="25">
        <f t="shared" si="2"/>
        <v>1165981.4814814816</v>
      </c>
      <c r="X15" s="22">
        <f>'WEEKLY COMPETITIVE REPORT'!X15</f>
        <v>159167</v>
      </c>
      <c r="Y15" s="56">
        <f>'WEEKLY COMPETITIVE REPORT'!Y15</f>
        <v>170762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CRAZY, STUPID, LOVE</v>
      </c>
      <c r="D16" s="4" t="str">
        <f>'WEEKLY COMPETITIVE REPORT'!D16</f>
        <v>TA NORA LJUBEZEN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8</v>
      </c>
      <c r="I16" s="14">
        <f>'WEEKLY COMPETITIVE REPORT'!I16/Y4</f>
        <v>16606.83760683761</v>
      </c>
      <c r="J16" s="14">
        <f>'WEEKLY COMPETITIVE REPORT'!J16/Y4</f>
        <v>20143.874643874646</v>
      </c>
      <c r="K16" s="22">
        <f>'WEEKLY COMPETITIVE REPORT'!K16</f>
        <v>2326</v>
      </c>
      <c r="L16" s="22">
        <f>'WEEKLY COMPETITIVE REPORT'!L16</f>
        <v>2861</v>
      </c>
      <c r="M16" s="64">
        <f>'WEEKLY COMPETITIVE REPORT'!M16</f>
        <v>-17.558871366947173</v>
      </c>
      <c r="N16" s="14">
        <f t="shared" si="0"/>
        <v>2075.854700854701</v>
      </c>
      <c r="O16" s="37">
        <f>'WEEKLY COMPETITIVE REPORT'!O16</f>
        <v>8</v>
      </c>
      <c r="P16" s="14">
        <f>'WEEKLY COMPETITIVE REPORT'!P16/Y4</f>
        <v>29933.048433048436</v>
      </c>
      <c r="Q16" s="14">
        <f>'WEEKLY COMPETITIVE REPORT'!Q16/Y4</f>
        <v>36378.91737891738</v>
      </c>
      <c r="R16" s="22">
        <f>'WEEKLY COMPETITIVE REPORT'!R16</f>
        <v>4846</v>
      </c>
      <c r="S16" s="22">
        <f>'WEEKLY COMPETITIVE REPORT'!S16</f>
        <v>5909</v>
      </c>
      <c r="T16" s="64">
        <f>'WEEKLY COMPETITIVE REPORT'!T16</f>
        <v>-17.718693711332136</v>
      </c>
      <c r="U16" s="14">
        <f>'WEEKLY COMPETITIVE REPORT'!U16/Y4</f>
        <v>38840.45584045584</v>
      </c>
      <c r="V16" s="14">
        <f t="shared" si="1"/>
        <v>3741.6310541310545</v>
      </c>
      <c r="W16" s="25">
        <f t="shared" si="2"/>
        <v>68773.50427350428</v>
      </c>
      <c r="X16" s="22">
        <f>'WEEKLY COMPETITIVE REPORT'!X16</f>
        <v>6415</v>
      </c>
      <c r="Y16" s="56">
        <f>'WEEKLY COMPETITIVE REPORT'!Y16</f>
        <v>11261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FINAL DESTINATION 5</v>
      </c>
      <c r="D17" s="4" t="str">
        <f>'WEEKLY COMPETITIVE REPORT'!D17</f>
        <v>BREZ POVRATKA 5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13</v>
      </c>
      <c r="I17" s="14">
        <f>'WEEKLY COMPETITIVE REPORT'!I17/Y4</f>
        <v>16777.777777777777</v>
      </c>
      <c r="J17" s="14">
        <f>'WEEKLY COMPETITIVE REPORT'!J17/Y4</f>
        <v>23314.814814814818</v>
      </c>
      <c r="K17" s="22">
        <f>'WEEKLY COMPETITIVE REPORT'!K17</f>
        <v>2087</v>
      </c>
      <c r="L17" s="22">
        <f>'WEEKLY COMPETITIVE REPORT'!L17</f>
        <v>2930</v>
      </c>
      <c r="M17" s="64">
        <f>'WEEKLY COMPETITIVE REPORT'!M17</f>
        <v>-28.038125496425735</v>
      </c>
      <c r="N17" s="14">
        <f t="shared" si="0"/>
        <v>1290.5982905982905</v>
      </c>
      <c r="O17" s="37">
        <f>'WEEKLY COMPETITIVE REPORT'!O17</f>
        <v>13</v>
      </c>
      <c r="P17" s="14">
        <f>'WEEKLY COMPETITIVE REPORT'!P17/Y4</f>
        <v>25723.646723646725</v>
      </c>
      <c r="Q17" s="14">
        <f>'WEEKLY COMPETITIVE REPORT'!Q17/Y4</f>
        <v>34582.62108262109</v>
      </c>
      <c r="R17" s="22">
        <f>'WEEKLY COMPETITIVE REPORT'!R17</f>
        <v>3552</v>
      </c>
      <c r="S17" s="22">
        <f>'WEEKLY COMPETITIVE REPORT'!S17</f>
        <v>4814</v>
      </c>
      <c r="T17" s="64">
        <f>'WEEKLY COMPETITIVE REPORT'!T17</f>
        <v>-25.61683898339993</v>
      </c>
      <c r="U17" s="14">
        <f>'WEEKLY COMPETITIVE REPORT'!U17/Y4</f>
        <v>83931.62393162394</v>
      </c>
      <c r="V17" s="14">
        <f t="shared" si="1"/>
        <v>1978.7420556651327</v>
      </c>
      <c r="W17" s="25">
        <f t="shared" si="2"/>
        <v>109655.27065527067</v>
      </c>
      <c r="X17" s="22">
        <f>'WEEKLY COMPETITIVE REPORT'!X17</f>
        <v>11974</v>
      </c>
      <c r="Y17" s="56">
        <f>'WEEKLY COMPETITIVE REPORT'!Y17</f>
        <v>15526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ZOOKEEPER</v>
      </c>
      <c r="D18" s="4" t="str">
        <f>'WEEKLY COMPETITIVE REPORT'!D18</f>
        <v>OSRKBNIK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7118.2336182336185</v>
      </c>
      <c r="J18" s="14">
        <f>'WEEKLY COMPETITIVE REPORT'!J18/Y4</f>
        <v>11901.709401709402</v>
      </c>
      <c r="K18" s="22">
        <f>'WEEKLY COMPETITIVE REPORT'!K18</f>
        <v>1027</v>
      </c>
      <c r="L18" s="22">
        <f>'WEEKLY COMPETITIVE REPORT'!L18</f>
        <v>1729</v>
      </c>
      <c r="M18" s="64">
        <f>'WEEKLY COMPETITIVE REPORT'!M18</f>
        <v>-40.19150209455415</v>
      </c>
      <c r="N18" s="14">
        <f t="shared" si="0"/>
        <v>1016.8905168905169</v>
      </c>
      <c r="O18" s="37">
        <f>'WEEKLY COMPETITIVE REPORT'!O18</f>
        <v>7</v>
      </c>
      <c r="P18" s="14">
        <f>'WEEKLY COMPETITIVE REPORT'!P18/Y4</f>
        <v>10658.119658119658</v>
      </c>
      <c r="Q18" s="14">
        <f>'WEEKLY COMPETITIVE REPORT'!Q18/Y4</f>
        <v>17740.74074074074</v>
      </c>
      <c r="R18" s="22">
        <f>'WEEKLY COMPETITIVE REPORT'!R18</f>
        <v>1723</v>
      </c>
      <c r="S18" s="22">
        <f>'WEEKLY COMPETITIVE REPORT'!S18</f>
        <v>2878</v>
      </c>
      <c r="T18" s="64">
        <f>'WEEKLY COMPETITIVE REPORT'!T18</f>
        <v>-39.92291633210213</v>
      </c>
      <c r="U18" s="14">
        <f>'WEEKLY COMPETITIVE REPORT'!U18/Y4</f>
        <v>18853.276353276353</v>
      </c>
      <c r="V18" s="14">
        <f t="shared" si="1"/>
        <v>1522.5885225885227</v>
      </c>
      <c r="W18" s="25">
        <f t="shared" si="2"/>
        <v>29511.396011396013</v>
      </c>
      <c r="X18" s="22">
        <f>'WEEKLY COMPETITIVE REPORT'!X18</f>
        <v>3040</v>
      </c>
      <c r="Y18" s="56">
        <f>'WEEKLY COMPETITIVE REPORT'!Y18</f>
        <v>4763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BAD TEACHER</v>
      </c>
      <c r="D19" s="4" t="str">
        <f>'WEEKLY COMPETITIVE REPORT'!D19</f>
        <v>HUDA UČITELJICA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4</v>
      </c>
      <c r="H19" s="37">
        <f>'WEEKLY COMPETITIVE REPORT'!H19</f>
        <v>8</v>
      </c>
      <c r="I19" s="14">
        <f>'WEEKLY COMPETITIVE REPORT'!I19/Y4</f>
        <v>6264.957264957266</v>
      </c>
      <c r="J19" s="14">
        <f>'WEEKLY COMPETITIVE REPORT'!J19/Y4</f>
        <v>10263.532763532765</v>
      </c>
      <c r="K19" s="22">
        <f>'WEEKLY COMPETITIVE REPORT'!K19</f>
        <v>886</v>
      </c>
      <c r="L19" s="22">
        <f>'WEEKLY COMPETITIVE REPORT'!L19</f>
        <v>1466</v>
      </c>
      <c r="M19" s="64">
        <f>'WEEKLY COMPETITIVE REPORT'!M19</f>
        <v>-38.959056210964604</v>
      </c>
      <c r="N19" s="14">
        <f t="shared" si="0"/>
        <v>783.1196581196582</v>
      </c>
      <c r="O19" s="37">
        <f>'WEEKLY COMPETITIVE REPORT'!O19</f>
        <v>8</v>
      </c>
      <c r="P19" s="14">
        <f>'WEEKLY COMPETITIVE REPORT'!P19/Y4</f>
        <v>9468.66096866097</v>
      </c>
      <c r="Q19" s="14">
        <f>'WEEKLY COMPETITIVE REPORT'!Q19/Y4</f>
        <v>15092.592592592593</v>
      </c>
      <c r="R19" s="22">
        <f>'WEEKLY COMPETITIVE REPORT'!R19</f>
        <v>1481</v>
      </c>
      <c r="S19" s="22">
        <f>'WEEKLY COMPETITIVE REPORT'!S19</f>
        <v>2363</v>
      </c>
      <c r="T19" s="64">
        <f>'WEEKLY COMPETITIVE REPORT'!T19</f>
        <v>-37.262859839546955</v>
      </c>
      <c r="U19" s="14">
        <f>'WEEKLY COMPETITIVE REPORT'!U19/Y4</f>
        <v>99877.49287749288</v>
      </c>
      <c r="V19" s="14">
        <f t="shared" si="1"/>
        <v>1183.5826210826212</v>
      </c>
      <c r="W19" s="25">
        <f t="shared" si="2"/>
        <v>109346.15384615386</v>
      </c>
      <c r="X19" s="22">
        <f>'WEEKLY COMPETITIVE REPORT'!X19</f>
        <v>16418</v>
      </c>
      <c r="Y19" s="56">
        <f>'WEEKLY COMPETITIVE REPORT'!Y19</f>
        <v>17899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TREE OF LIFE</v>
      </c>
      <c r="D20" s="4" t="str">
        <f>'WEEKLY COMPETITIVE REPORT'!D20</f>
        <v>DREVO ŽIVLJENJA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1</v>
      </c>
      <c r="I20" s="14">
        <f>'WEEKLY COMPETITIVE REPORT'!I20/Y4</f>
        <v>4458.689458689459</v>
      </c>
      <c r="J20" s="14">
        <f>'WEEKLY COMPETITIVE REPORT'!J20/Y4</f>
        <v>3052.706552706553</v>
      </c>
      <c r="K20" s="22">
        <f>'WEEKLY COMPETITIVE REPORT'!K20</f>
        <v>659</v>
      </c>
      <c r="L20" s="22">
        <f>'WEEKLY COMPETITIVE REPORT'!L20</f>
        <v>449</v>
      </c>
      <c r="M20" s="64">
        <f>'WEEKLY COMPETITIVE REPORT'!M20</f>
        <v>46.0569295380308</v>
      </c>
      <c r="N20" s="14">
        <f t="shared" si="0"/>
        <v>4458.689458689459</v>
      </c>
      <c r="O20" s="37">
        <f>'WEEKLY COMPETITIVE REPORT'!O20</f>
        <v>1</v>
      </c>
      <c r="P20" s="14">
        <f>'WEEKLY COMPETITIVE REPORT'!P20/Y4</f>
        <v>8964.387464387464</v>
      </c>
      <c r="Q20" s="14">
        <f>'WEEKLY COMPETITIVE REPORT'!Q20/Y4</f>
        <v>7235.042735042735</v>
      </c>
      <c r="R20" s="22">
        <f>'WEEKLY COMPETITIVE REPORT'!R20</f>
        <v>1405</v>
      </c>
      <c r="S20" s="22">
        <f>'WEEKLY COMPETITIVE REPORT'!S20</f>
        <v>1110</v>
      </c>
      <c r="T20" s="64">
        <f>'WEEKLY COMPETITIVE REPORT'!T20</f>
        <v>23.90234298090175</v>
      </c>
      <c r="U20" s="14">
        <f>'WEEKLY COMPETITIVE REPORT'!U20/Y4</f>
        <v>32898.8603988604</v>
      </c>
      <c r="V20" s="14">
        <f t="shared" si="1"/>
        <v>8964.387464387464</v>
      </c>
      <c r="W20" s="25">
        <f t="shared" si="2"/>
        <v>41863.24786324787</v>
      </c>
      <c r="X20" s="22">
        <f>'WEEKLY COMPETITIVE REPORT'!X20</f>
        <v>5329</v>
      </c>
      <c r="Y20" s="56">
        <f>'WEEKLY COMPETITIVE REPORT'!Y20</f>
        <v>6734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CHANGE UP</v>
      </c>
      <c r="D21" s="4" t="str">
        <f>'WEEKLY COMPETITIVE REPORT'!D21</f>
        <v>ZAMENJAVA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8</v>
      </c>
      <c r="I21" s="14">
        <f>'WEEKLY COMPETITIVE REPORT'!I21/Y4</f>
        <v>3102.5641025641025</v>
      </c>
      <c r="J21" s="14">
        <f>'WEEKLY COMPETITIVE REPORT'!J21/Y4</f>
        <v>7894.586894586895</v>
      </c>
      <c r="K21" s="22">
        <f>'WEEKLY COMPETITIVE REPORT'!K21</f>
        <v>461</v>
      </c>
      <c r="L21" s="22">
        <f>'WEEKLY COMPETITIVE REPORT'!L21</f>
        <v>1150</v>
      </c>
      <c r="M21" s="64">
        <f>'WEEKLY COMPETITIVE REPORT'!M21</f>
        <v>-60.70010826416456</v>
      </c>
      <c r="N21" s="14">
        <f aca="true" t="shared" si="3" ref="N21:N33">I21/H21</f>
        <v>387.8205128205128</v>
      </c>
      <c r="O21" s="37">
        <f>'WEEKLY COMPETITIVE REPORT'!O21</f>
        <v>8</v>
      </c>
      <c r="P21" s="14">
        <f>'WEEKLY COMPETITIVE REPORT'!P21/Y4</f>
        <v>4693.732193732194</v>
      </c>
      <c r="Q21" s="14">
        <f>'WEEKLY COMPETITIVE REPORT'!Q21/Y4</f>
        <v>12625.356125356126</v>
      </c>
      <c r="R21" s="22">
        <f>'WEEKLY COMPETITIVE REPORT'!R21</f>
        <v>737</v>
      </c>
      <c r="S21" s="22">
        <f>'WEEKLY COMPETITIVE REPORT'!S21</f>
        <v>2055</v>
      </c>
      <c r="T21" s="64">
        <f>'WEEKLY COMPETITIVE REPORT'!T21</f>
        <v>-62.82297190567528</v>
      </c>
      <c r="U21" s="14">
        <f>'WEEKLY COMPETITIVE REPORT'!U21/Y4</f>
        <v>162642.45014245017</v>
      </c>
      <c r="V21" s="14">
        <f aca="true" t="shared" si="4" ref="V21:V33">P21/O21</f>
        <v>586.7165242165242</v>
      </c>
      <c r="W21" s="25">
        <f aca="true" t="shared" si="5" ref="W21:W33">P21+U21</f>
        <v>167336.18233618236</v>
      </c>
      <c r="X21" s="22">
        <f>'WEEKLY COMPETITIVE REPORT'!X21</f>
        <v>26489</v>
      </c>
      <c r="Y21" s="56">
        <f>'WEEKLY COMPETITIVE REPORT'!Y21</f>
        <v>27226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JANE EYRE</v>
      </c>
      <c r="D22" s="4" t="str">
        <f>'WEEKLY COMPETITIVE REPORT'!D22</f>
        <v>JANE EYRE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4</v>
      </c>
      <c r="H22" s="37">
        <f>'WEEKLY COMPETITIVE REPORT'!H22</f>
        <v>2</v>
      </c>
      <c r="I22" s="14">
        <f>'WEEKLY COMPETITIVE REPORT'!I22/Y4</f>
        <v>1877.4928774928776</v>
      </c>
      <c r="J22" s="14">
        <f>'WEEKLY COMPETITIVE REPORT'!J22/Y4</f>
        <v>2178.062678062678</v>
      </c>
      <c r="K22" s="22">
        <f>'WEEKLY COMPETITIVE REPORT'!K22</f>
        <v>250</v>
      </c>
      <c r="L22" s="22">
        <f>'WEEKLY COMPETITIVE REPORT'!L22</f>
        <v>279</v>
      </c>
      <c r="M22" s="64">
        <f>'WEEKLY COMPETITIVE REPORT'!M22</f>
        <v>-13.799869195552645</v>
      </c>
      <c r="N22" s="14">
        <f t="shared" si="3"/>
        <v>938.7464387464388</v>
      </c>
      <c r="O22" s="37">
        <f>'WEEKLY COMPETITIVE REPORT'!O22</f>
        <v>2</v>
      </c>
      <c r="P22" s="14">
        <f>'WEEKLY COMPETITIVE REPORT'!P22/Y4</f>
        <v>3766.3817663817667</v>
      </c>
      <c r="Q22" s="14">
        <f>'WEEKLY COMPETITIVE REPORT'!Q22/Y4</f>
        <v>4532.7635327635335</v>
      </c>
      <c r="R22" s="22">
        <f>'WEEKLY COMPETITIVE REPORT'!R22</f>
        <v>527</v>
      </c>
      <c r="S22" s="22">
        <f>'WEEKLY COMPETITIVE REPORT'!S22</f>
        <v>631</v>
      </c>
      <c r="T22" s="64">
        <f>'WEEKLY COMPETITIVE REPORT'!T22</f>
        <v>-16.907605279698302</v>
      </c>
      <c r="U22" s="14">
        <f>'WEEKLY COMPETITIVE REPORT'!U22/Y4</f>
        <v>22193.732193732194</v>
      </c>
      <c r="V22" s="14">
        <f t="shared" si="4"/>
        <v>1883.1908831908834</v>
      </c>
      <c r="W22" s="25">
        <f t="shared" si="5"/>
        <v>25960.113960113962</v>
      </c>
      <c r="X22" s="22">
        <f>'WEEKLY COMPETITIVE REPORT'!X22</f>
        <v>3257</v>
      </c>
      <c r="Y22" s="56">
        <f>'WEEKLY COMPETITIVE REPORT'!Y22</f>
        <v>3784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HORRIBLE BOSSES</v>
      </c>
      <c r="D23" s="4" t="str">
        <f>'WEEKLY COMPETITIVE REPORT'!D23</f>
        <v>KAKO SE ZNEBITI ŠEFA?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8</v>
      </c>
      <c r="H23" s="37">
        <f>'WEEKLY COMPETITIVE REPORT'!H23</f>
        <v>9</v>
      </c>
      <c r="I23" s="14">
        <f>'WEEKLY COMPETITIVE REPORT'!I23/Y4</f>
        <v>1790.5982905982908</v>
      </c>
      <c r="J23" s="14">
        <f>'WEEKLY COMPETITIVE REPORT'!J23/Y4</f>
        <v>3405.9829059829062</v>
      </c>
      <c r="K23" s="22">
        <f>'WEEKLY COMPETITIVE REPORT'!K23</f>
        <v>248</v>
      </c>
      <c r="L23" s="22">
        <f>'WEEKLY COMPETITIVE REPORT'!L23</f>
        <v>491</v>
      </c>
      <c r="M23" s="64">
        <f>'WEEKLY COMPETITIVE REPORT'!M23</f>
        <v>-47.42785445420326</v>
      </c>
      <c r="N23" s="14">
        <f t="shared" si="3"/>
        <v>198.9553656220323</v>
      </c>
      <c r="O23" s="37">
        <f>'WEEKLY COMPETITIVE REPORT'!O23</f>
        <v>9</v>
      </c>
      <c r="P23" s="14">
        <f>'WEEKLY COMPETITIVE REPORT'!P23/Y4</f>
        <v>3198.0056980056984</v>
      </c>
      <c r="Q23" s="14">
        <f>'WEEKLY COMPETITIVE REPORT'!Q23/Y4</f>
        <v>5556.980056980057</v>
      </c>
      <c r="R23" s="22">
        <f>'WEEKLY COMPETITIVE REPORT'!R23</f>
        <v>489</v>
      </c>
      <c r="S23" s="22">
        <f>'WEEKLY COMPETITIVE REPORT'!S23</f>
        <v>854</v>
      </c>
      <c r="T23" s="64">
        <f>'WEEKLY COMPETITIVE REPORT'!T23</f>
        <v>-42.45065367854396</v>
      </c>
      <c r="U23" s="14">
        <f>'WEEKLY COMPETITIVE REPORT'!U23/Y4</f>
        <v>206595.4415954416</v>
      </c>
      <c r="V23" s="14">
        <f t="shared" si="4"/>
        <v>355.3339664450776</v>
      </c>
      <c r="W23" s="25">
        <f t="shared" si="5"/>
        <v>209793.4472934473</v>
      </c>
      <c r="X23" s="22">
        <f>'WEEKLY COMPETITIVE REPORT'!X23</f>
        <v>33156</v>
      </c>
      <c r="Y23" s="56">
        <f>'WEEKLY COMPETITIVE REPORT'!Y23</f>
        <v>33645</v>
      </c>
    </row>
    <row r="24" spans="1:25" ht="12.75">
      <c r="A24" s="50">
        <v>11</v>
      </c>
      <c r="B24" s="4">
        <f>'WEEKLY COMPETITIVE REPORT'!B24</f>
        <v>12</v>
      </c>
      <c r="C24" s="4" t="str">
        <f>'WEEKLY COMPETITIVE REPORT'!C24</f>
        <v>HARRY POTTER AND THE DEATHLY HALLOWS PART 1</v>
      </c>
      <c r="D24" s="4" t="str">
        <f>'WEEKLY COMPETITIVE REPORT'!D24</f>
        <v>HARRY POTTER IN SVETINJE SMRTI - 2.DEL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10</v>
      </c>
      <c r="H24" s="37">
        <f>'WEEKLY COMPETITIVE REPORT'!H24</f>
        <v>25</v>
      </c>
      <c r="I24" s="14">
        <f>'WEEKLY COMPETITIVE REPORT'!I24/Y4</f>
        <v>1819.0883190883192</v>
      </c>
      <c r="J24" s="14">
        <f>'WEEKLY COMPETITIVE REPORT'!J24/Y4</f>
        <v>2340.4558404558406</v>
      </c>
      <c r="K24" s="22">
        <f>'WEEKLY COMPETITIVE REPORT'!K24</f>
        <v>277</v>
      </c>
      <c r="L24" s="22">
        <f>'WEEKLY COMPETITIVE REPORT'!L24</f>
        <v>389</v>
      </c>
      <c r="M24" s="64">
        <f>'WEEKLY COMPETITIVE REPORT'!M24</f>
        <v>-22.276323797930615</v>
      </c>
      <c r="N24" s="14">
        <f t="shared" si="3"/>
        <v>72.76353276353277</v>
      </c>
      <c r="O24" s="37">
        <f>'WEEKLY COMPETITIVE REPORT'!O24</f>
        <v>25</v>
      </c>
      <c r="P24" s="14">
        <f>'WEEKLY COMPETITIVE REPORT'!P24/Y4</f>
        <v>2736.4672364672365</v>
      </c>
      <c r="Q24" s="14">
        <f>'WEEKLY COMPETITIVE REPORT'!Q24/Y4</f>
        <v>3445.868945868946</v>
      </c>
      <c r="R24" s="22">
        <f>'WEEKLY COMPETITIVE REPORT'!R24</f>
        <v>410</v>
      </c>
      <c r="S24" s="22">
        <f>'WEEKLY COMPETITIVE REPORT'!S24</f>
        <v>559</v>
      </c>
      <c r="T24" s="64">
        <f>'WEEKLY COMPETITIVE REPORT'!T24</f>
        <v>-20.58701942951633</v>
      </c>
      <c r="U24" s="14">
        <f>'WEEKLY COMPETITIVE REPORT'!U24/Y4</f>
        <v>613199.4301994302</v>
      </c>
      <c r="V24" s="14">
        <f t="shared" si="4"/>
        <v>109.45868945868946</v>
      </c>
      <c r="W24" s="25">
        <f t="shared" si="5"/>
        <v>615935.8974358975</v>
      </c>
      <c r="X24" s="22">
        <f>'WEEKLY COMPETITIVE REPORT'!X24</f>
        <v>86549</v>
      </c>
      <c r="Y24" s="56">
        <f>'WEEKLY COMPETITIVE REPORT'!Y24</f>
        <v>86959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COWBOYS AND ALIENS</v>
      </c>
      <c r="D25" s="4" t="str">
        <f>'WEEKLY COMPETITIVE REPORT'!D25</f>
        <v>KAVBOJCI IN VESOLJCI</v>
      </c>
      <c r="E25" s="4" t="str">
        <f>'WEEKLY COMPETITIVE REPORT'!E25</f>
        <v>PAR</v>
      </c>
      <c r="F25" s="4" t="str">
        <f>'WEEKLY COMPETITIVE REPORT'!F25</f>
        <v>Karantanija</v>
      </c>
      <c r="G25" s="37">
        <f>'WEEKLY COMPETITIVE REPORT'!G25</f>
        <v>5</v>
      </c>
      <c r="H25" s="37">
        <f>'WEEKLY COMPETITIVE REPORT'!H25</f>
        <v>7</v>
      </c>
      <c r="I25" s="14">
        <f>'WEEKLY COMPETITIVE REPORT'!I25/Y4</f>
        <v>1938.7464387464388</v>
      </c>
      <c r="J25" s="14">
        <f>'WEEKLY COMPETITIVE REPORT'!J25/Y4</f>
        <v>2752.1367521367524</v>
      </c>
      <c r="K25" s="22">
        <f>'WEEKLY COMPETITIVE REPORT'!K25</f>
        <v>294</v>
      </c>
      <c r="L25" s="22">
        <f>'WEEKLY COMPETITIVE REPORT'!L25</f>
        <v>410</v>
      </c>
      <c r="M25" s="64">
        <f>'WEEKLY COMPETITIVE REPORT'!M25</f>
        <v>-29.554865424430645</v>
      </c>
      <c r="N25" s="14">
        <f t="shared" si="3"/>
        <v>276.963776963777</v>
      </c>
      <c r="O25" s="37">
        <f>'WEEKLY COMPETITIVE REPORT'!O25</f>
        <v>7</v>
      </c>
      <c r="P25" s="14">
        <f>'WEEKLY COMPETITIVE REPORT'!P25/Y4</f>
        <v>2665.2421652421654</v>
      </c>
      <c r="Q25" s="14">
        <f>'WEEKLY COMPETITIVE REPORT'!Q25/Y4</f>
        <v>4091.1680911680915</v>
      </c>
      <c r="R25" s="22">
        <f>'WEEKLY COMPETITIVE REPORT'!R25</f>
        <v>428</v>
      </c>
      <c r="S25" s="22">
        <f>'WEEKLY COMPETITIVE REPORT'!S25</f>
        <v>664</v>
      </c>
      <c r="T25" s="64">
        <f>'WEEKLY COMPETITIVE REPORT'!T25</f>
        <v>-34.85376044568244</v>
      </c>
      <c r="U25" s="14">
        <f>'WEEKLY COMPETITIVE REPORT'!U25/Y4</f>
        <v>48381.766381766385</v>
      </c>
      <c r="V25" s="14">
        <f t="shared" si="4"/>
        <v>380.74888074888077</v>
      </c>
      <c r="W25" s="25">
        <f t="shared" si="5"/>
        <v>51047.00854700855</v>
      </c>
      <c r="X25" s="22">
        <f>'WEEKLY COMPETITIVE REPORT'!X25</f>
        <v>7944</v>
      </c>
      <c r="Y25" s="56">
        <f>'WEEKLY COMPETITIVE REPORT'!Y25</f>
        <v>8372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RISE OF THE PLANET OF THE APES</v>
      </c>
      <c r="D26" s="4" t="str">
        <f>'WEEKLY COMPETITIVE REPORT'!D26</f>
        <v>VZPON PLANETA OPIC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8</v>
      </c>
      <c r="I26" s="14">
        <f>'WEEKLY COMPETITIVE REPORT'!I26/Y4</f>
        <v>1109.6866096866097</v>
      </c>
      <c r="J26" s="14">
        <f>'WEEKLY COMPETITIVE REPORT'!J26/Y4</f>
        <v>2098.2905982905986</v>
      </c>
      <c r="K26" s="22">
        <f>'WEEKLY COMPETITIVE REPORT'!K26</f>
        <v>172</v>
      </c>
      <c r="L26" s="22">
        <f>'WEEKLY COMPETITIVE REPORT'!L26</f>
        <v>299</v>
      </c>
      <c r="M26" s="64">
        <f>'WEEKLY COMPETITIVE REPORT'!M26</f>
        <v>-47.114731839782756</v>
      </c>
      <c r="N26" s="14">
        <f t="shared" si="3"/>
        <v>138.7108262108262</v>
      </c>
      <c r="O26" s="37">
        <f>'WEEKLY COMPETITIVE REPORT'!O26</f>
        <v>8</v>
      </c>
      <c r="P26" s="14">
        <f>'WEEKLY COMPETITIVE REPORT'!P26/Y4</f>
        <v>2209.4017094017095</v>
      </c>
      <c r="Q26" s="14">
        <f>'WEEKLY COMPETITIVE REPORT'!Q26/Y4</f>
        <v>3686.609686609687</v>
      </c>
      <c r="R26" s="22">
        <f>'WEEKLY COMPETITIVE REPORT'!R26</f>
        <v>363</v>
      </c>
      <c r="S26" s="22">
        <f>'WEEKLY COMPETITIVE REPORT'!S26</f>
        <v>554</v>
      </c>
      <c r="T26" s="64">
        <f>'WEEKLY COMPETITIVE REPORT'!T26</f>
        <v>-40.069551777434306</v>
      </c>
      <c r="U26" s="14">
        <f>'WEEKLY COMPETITIVE REPORT'!U26/Y4</f>
        <v>87703.70370370371</v>
      </c>
      <c r="V26" s="14">
        <f t="shared" si="4"/>
        <v>276.1752136752137</v>
      </c>
      <c r="W26" s="25">
        <f t="shared" si="5"/>
        <v>89913.10541310541</v>
      </c>
      <c r="X26" s="22">
        <f>'WEEKLY COMPETITIVE REPORT'!X26</f>
        <v>13905</v>
      </c>
      <c r="Y26" s="56">
        <f>'WEEKLY COMPETITIVE REPORT'!Y26</f>
        <v>14268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CARS 2</v>
      </c>
      <c r="D27" s="4" t="str">
        <f>'WEEKLY COMPETITIVE REPORT'!D27</f>
        <v>CARS 2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13</v>
      </c>
      <c r="H27" s="37">
        <f>'WEEKLY COMPETITIVE REPORT'!H27</f>
        <v>21</v>
      </c>
      <c r="I27" s="14">
        <f>'WEEKLY COMPETITIVE REPORT'!I27/Y4</f>
        <v>1603.9886039886042</v>
      </c>
      <c r="J27" s="14">
        <f>'WEEKLY COMPETITIVE REPORT'!J27/Y17</f>
        <v>0.04592296792477135</v>
      </c>
      <c r="K27" s="22">
        <f>'WEEKLY COMPETITIVE REPORT'!K27</f>
        <v>232</v>
      </c>
      <c r="L27" s="22">
        <f>'WEEKLY COMPETITIVE REPORT'!L27</f>
        <v>147</v>
      </c>
      <c r="M27" s="64">
        <f>'WEEKLY COMPETITIVE REPORT'!M27</f>
        <v>57.92426367461431</v>
      </c>
      <c r="N27" s="14">
        <f t="shared" si="3"/>
        <v>76.38040971374305</v>
      </c>
      <c r="O27" s="37">
        <f>'WEEKLY COMPETITIVE REPORT'!O27</f>
        <v>21</v>
      </c>
      <c r="P27" s="14">
        <f>'WEEKLY COMPETITIVE REPORT'!P27/Y4</f>
        <v>2170.940170940171</v>
      </c>
      <c r="Q27" s="14">
        <f>'WEEKLY COMPETITIVE REPORT'!Q27/Y17</f>
        <v>0.057967280690454724</v>
      </c>
      <c r="R27" s="22">
        <f>'WEEKLY COMPETITIVE REPORT'!R27</f>
        <v>331</v>
      </c>
      <c r="S27" s="22">
        <f>'WEEKLY COMPETITIVE REPORT'!S27</f>
        <v>195</v>
      </c>
      <c r="T27" s="64">
        <f>'WEEKLY COMPETITIVE REPORT'!T27</f>
        <v>69.33333333333334</v>
      </c>
      <c r="U27" s="14">
        <f>'WEEKLY COMPETITIVE REPORT'!U27/Y17</f>
        <v>23.53793636480742</v>
      </c>
      <c r="V27" s="14">
        <f t="shared" si="4"/>
        <v>103.37810337810338</v>
      </c>
      <c r="W27" s="25">
        <f t="shared" si="5"/>
        <v>2194.4781073049785</v>
      </c>
      <c r="X27" s="22">
        <f>'WEEKLY COMPETITIVE REPORT'!X27</f>
        <v>79304</v>
      </c>
      <c r="Y27" s="56">
        <f>'WEEKLY COMPETITIVE REPORT'!Y27</f>
        <v>79635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155</v>
      </c>
      <c r="I34" s="32">
        <f>SUM(I14:I33)</f>
        <v>233301.99430199427</v>
      </c>
      <c r="J34" s="31">
        <f>SUM(J14:J33)</f>
        <v>159165.28808821007</v>
      </c>
      <c r="K34" s="31">
        <f>SUM(K14:K33)</f>
        <v>32249</v>
      </c>
      <c r="L34" s="31">
        <f>SUM(L14:L33)</f>
        <v>21729</v>
      </c>
      <c r="M34" s="64">
        <f>'WEEKLY COMPETITIVE REPORT'!M34</f>
        <v>-29.69090752983601</v>
      </c>
      <c r="N34" s="32">
        <f>I34/H34</f>
        <v>1505.17415678706</v>
      </c>
      <c r="O34" s="40">
        <f>'WEEKLY COMPETITIVE REPORT'!O34</f>
        <v>155</v>
      </c>
      <c r="P34" s="31">
        <f>SUM(P14:P33)</f>
        <v>360367.5213675214</v>
      </c>
      <c r="Q34" s="31">
        <f>SUM(Q14:Q33)</f>
        <v>245475.84144306422</v>
      </c>
      <c r="R34" s="31">
        <f>SUM(R14:R33)</f>
        <v>55210</v>
      </c>
      <c r="S34" s="31">
        <f>SUM(S14:S33)</f>
        <v>36846</v>
      </c>
      <c r="T34" s="65">
        <f>P34/Q34-100%</f>
        <v>0.4680366069795312</v>
      </c>
      <c r="U34" s="31">
        <f>SUM(U14:U33)</f>
        <v>2503507.8684206954</v>
      </c>
      <c r="V34" s="32">
        <f>P34/O34</f>
        <v>2324.9517507582023</v>
      </c>
      <c r="W34" s="31">
        <f>SUM(W14:W33)</f>
        <v>2863875.3897882164</v>
      </c>
      <c r="X34" s="31">
        <f>SUM(X14:X33)</f>
        <v>453935</v>
      </c>
      <c r="Y34" s="35">
        <f>SUM(Y14:Y33)</f>
        <v>509145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2011-09-22T11:39:46Z</dcterms:modified>
  <cp:category/>
  <cp:version/>
  <cp:contentType/>
  <cp:contentStatus/>
</cp:coreProperties>
</file>