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01" windowWidth="19440" windowHeight="60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<sst xmlns="http://schemas.openxmlformats.org/spreadsheetml/2006/main" count="266" uniqueCount="96">
  <si>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</si>
  <si>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</si>
  <si>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</si>
  <si>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</si>
  <si>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</si>
  <si>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</si>
  <si>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</si>
  <si>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</si>
  <si>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</si>
  <si>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</si>
  <si>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</si>
  <si>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</si>
  <si>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</si>
  <si>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</si>
  <si>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</si>
  <si>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</si>
  <si>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</si>
  <si>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</si>
  <si>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</si>
  <si>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</si>
  <si>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</si>
  <si>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</si>
  <si>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</si>
  <si>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</si>
  <si>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</si>
  <si>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</si>
  <si>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</si>
  <si>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</si>
  <si>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</si>
  <si>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</si>
  <si>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</si>
  <si>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</si>
  <si>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</si>
  <si>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</si>
  <si>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</si>
  <si>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</si>
  <si>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</si>
  <si>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</si>
  <si>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</si>
  <si>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</si>
  <si>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</si>
  <si>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</si>
  <si>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</si>
  <si>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</si>
  <si>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</si>
  <si>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</si>
  <si>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</si>
  <si>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</si>
  <si>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</si>
  <si>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</si>
  <si>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CARS 2</t>
  </si>
  <si>
    <t>New</t>
  </si>
  <si>
    <t>THE SMURFS</t>
  </si>
  <si>
    <t>SMRKCI 3D</t>
  </si>
  <si>
    <t>CF</t>
  </si>
  <si>
    <t>SONY</t>
  </si>
  <si>
    <t>IND</t>
  </si>
  <si>
    <t>Cinemania</t>
  </si>
  <si>
    <t>CRAZY, STUPID, LOVE</t>
  </si>
  <si>
    <t>TA NORA LJUBEZEN</t>
  </si>
  <si>
    <t>JOHNNY ENGLISH 2</t>
  </si>
  <si>
    <t>FRIENDS WITH BENEFITS</t>
  </si>
  <si>
    <t>PRIJATELJA SAMO ZA SEKS</t>
  </si>
  <si>
    <t>WINNIE THE POOH</t>
  </si>
  <si>
    <t>MEDVEDEK PU</t>
  </si>
  <si>
    <t>LAHKO NOČ, GOSPODIČNA</t>
  </si>
  <si>
    <t>DOMEST</t>
  </si>
  <si>
    <t>FOX</t>
  </si>
  <si>
    <t>KILLER ELITE</t>
  </si>
  <si>
    <t>MORILSKA ELITA</t>
  </si>
  <si>
    <t>WINX CLUB</t>
  </si>
  <si>
    <t>PARANORMAL ACTIVITY 3</t>
  </si>
  <si>
    <t>PARANORMALNO 3</t>
  </si>
  <si>
    <t>PAR</t>
  </si>
  <si>
    <t>CONTAGION</t>
  </si>
  <si>
    <t>THREE MUSKETEERS 3D</t>
  </si>
  <si>
    <t>TRIJE MUŠKETIRJI 3D</t>
  </si>
  <si>
    <t>KUŽNA NEVARNOST</t>
  </si>
  <si>
    <t>STVOR</t>
  </si>
  <si>
    <t>THE THING</t>
  </si>
  <si>
    <t>REAL STEEL</t>
  </si>
  <si>
    <t>JEKLENA MOČ</t>
  </si>
  <si>
    <t>FOOTLOOSE</t>
  </si>
  <si>
    <t>ADVENTURES OF TINTIN 3D</t>
  </si>
  <si>
    <t>TINTIN IN NJEGOVE PUSTOLOVŠČINE 3D</t>
  </si>
  <si>
    <t>TOWER HEIST</t>
  </si>
  <si>
    <t>OROPAJ BOGATAŠA</t>
  </si>
  <si>
    <t>IN TIME</t>
  </si>
  <si>
    <t>TRGOVCI S ČASOM</t>
  </si>
  <si>
    <t>10 - Nov</t>
  </si>
  <si>
    <t>16 - Nov</t>
  </si>
  <si>
    <t>11 - Nov</t>
  </si>
  <si>
    <t>13 - Nov</t>
  </si>
  <si>
    <t>STANJE ŠOKA</t>
  </si>
  <si>
    <t>IMMORTALS</t>
  </si>
  <si>
    <t>NESMRTNI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</si>
</sst>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R30" sqref="R3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91</v>
      </c>
      <c r="L4" s="20"/>
      <c r="M4" s="83" t="s">
        <v>92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89</v>
      </c>
      <c r="L5" s="7"/>
      <c r="M5" s="84" t="s">
        <v>90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3">
        <v>40864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50" t="s">
        <v>51</v>
      </c>
      <c r="C14" s="87" t="s">
        <v>94</v>
      </c>
      <c r="D14" s="87" t="s">
        <v>95</v>
      </c>
      <c r="E14" s="15" t="s">
        <v>56</v>
      </c>
      <c r="F14" s="15" t="s">
        <v>36</v>
      </c>
      <c r="G14" s="37">
        <v>1</v>
      </c>
      <c r="H14" s="37">
        <v>13</v>
      </c>
      <c r="I14" s="14">
        <v>27785</v>
      </c>
      <c r="J14" s="14"/>
      <c r="K14" s="14">
        <v>4946</v>
      </c>
      <c r="L14" s="14"/>
      <c r="M14" s="64"/>
      <c r="N14" s="14">
        <f aca="true" t="shared" si="0" ref="N14:N34">I14/H14</f>
        <v>2137.3076923076924</v>
      </c>
      <c r="O14" s="37">
        <v>13</v>
      </c>
      <c r="P14" s="14">
        <v>41436</v>
      </c>
      <c r="Q14" s="14"/>
      <c r="R14" s="14">
        <v>8111</v>
      </c>
      <c r="S14" s="14"/>
      <c r="T14" s="64"/>
      <c r="U14" s="94">
        <v>748</v>
      </c>
      <c r="V14" s="14">
        <f aca="true" t="shared" si="1" ref="V14:V34">P14/O14</f>
        <v>3187.3846153846152</v>
      </c>
      <c r="W14" s="75">
        <f aca="true" t="shared" si="2" ref="W14:W34">SUM(U14,P14)</f>
        <v>42184</v>
      </c>
      <c r="X14" s="75">
        <v>165</v>
      </c>
      <c r="Y14" s="76">
        <f aca="true" t="shared" si="3" ref="Y14:Y33">SUM(X14,R14)</f>
        <v>8276</v>
      </c>
    </row>
    <row r="15" spans="1:25" ht="12.75">
      <c r="A15" s="72">
        <v>2</v>
      </c>
      <c r="B15" s="72">
        <v>1</v>
      </c>
      <c r="C15" s="4" t="s">
        <v>85</v>
      </c>
      <c r="D15" s="4" t="s">
        <v>86</v>
      </c>
      <c r="E15" s="15" t="s">
        <v>48</v>
      </c>
      <c r="F15" s="15" t="s">
        <v>36</v>
      </c>
      <c r="G15" s="37">
        <v>2</v>
      </c>
      <c r="H15" s="37">
        <v>9</v>
      </c>
      <c r="I15" s="22">
        <v>25899</v>
      </c>
      <c r="J15" s="22">
        <v>42160</v>
      </c>
      <c r="K15" s="95">
        <v>5160</v>
      </c>
      <c r="L15" s="95">
        <v>8480</v>
      </c>
      <c r="M15" s="64">
        <f>(I15/J15*100)-100</f>
        <v>-38.56973434535105</v>
      </c>
      <c r="N15" s="14">
        <f t="shared" si="0"/>
        <v>2877.6666666666665</v>
      </c>
      <c r="O15" s="73">
        <v>9</v>
      </c>
      <c r="P15" s="22">
        <v>33335</v>
      </c>
      <c r="Q15" s="22">
        <v>59158</v>
      </c>
      <c r="R15" s="22">
        <v>7180</v>
      </c>
      <c r="S15" s="22">
        <v>12743</v>
      </c>
      <c r="T15" s="64">
        <f>(P15/Q15*100)-100</f>
        <v>-43.65090097704453</v>
      </c>
      <c r="U15" s="75">
        <v>59158</v>
      </c>
      <c r="V15" s="14">
        <f t="shared" si="1"/>
        <v>3703.8888888888887</v>
      </c>
      <c r="W15" s="75">
        <f t="shared" si="2"/>
        <v>92493</v>
      </c>
      <c r="X15" s="75">
        <v>12743</v>
      </c>
      <c r="Y15" s="76">
        <f t="shared" si="3"/>
        <v>19923</v>
      </c>
    </row>
    <row r="16" spans="1:25" ht="12.75">
      <c r="A16" s="72">
        <v>3</v>
      </c>
      <c r="B16" s="72" t="s">
        <v>51</v>
      </c>
      <c r="C16" s="4" t="s">
        <v>93</v>
      </c>
      <c r="D16" s="4" t="s">
        <v>93</v>
      </c>
      <c r="E16" s="15" t="s">
        <v>66</v>
      </c>
      <c r="F16" s="15" t="s">
        <v>57</v>
      </c>
      <c r="G16" s="37">
        <v>1</v>
      </c>
      <c r="H16" s="37">
        <v>10</v>
      </c>
      <c r="I16" s="24">
        <v>9766</v>
      </c>
      <c r="J16" s="24"/>
      <c r="K16" s="98">
        <v>1944</v>
      </c>
      <c r="L16" s="98"/>
      <c r="M16" s="64"/>
      <c r="N16" s="14">
        <f t="shared" si="0"/>
        <v>976.6</v>
      </c>
      <c r="O16" s="38">
        <v>10</v>
      </c>
      <c r="P16" s="14">
        <v>14313</v>
      </c>
      <c r="Q16" s="14"/>
      <c r="R16" s="14">
        <v>3183</v>
      </c>
      <c r="S16" s="14"/>
      <c r="T16" s="64"/>
      <c r="U16" s="75">
        <v>1750</v>
      </c>
      <c r="V16" s="14">
        <f t="shared" si="1"/>
        <v>1431.3</v>
      </c>
      <c r="W16" s="75">
        <f t="shared" si="2"/>
        <v>16063</v>
      </c>
      <c r="X16" s="75">
        <v>1095</v>
      </c>
      <c r="Y16" s="76">
        <f t="shared" si="3"/>
        <v>4278</v>
      </c>
    </row>
    <row r="17" spans="1:25" ht="12.75">
      <c r="A17" s="72">
        <v>4</v>
      </c>
      <c r="B17" s="72">
        <v>4</v>
      </c>
      <c r="C17" s="4" t="s">
        <v>87</v>
      </c>
      <c r="D17" s="4" t="s">
        <v>88</v>
      </c>
      <c r="E17" s="15" t="s">
        <v>67</v>
      </c>
      <c r="F17" s="15" t="s">
        <v>42</v>
      </c>
      <c r="G17" s="37">
        <v>2</v>
      </c>
      <c r="H17" s="37">
        <v>6</v>
      </c>
      <c r="I17" s="89">
        <v>9710</v>
      </c>
      <c r="J17" s="89">
        <v>15004</v>
      </c>
      <c r="K17" s="96">
        <v>1931</v>
      </c>
      <c r="L17" s="96">
        <v>2982</v>
      </c>
      <c r="M17" s="64">
        <f aca="true" t="shared" si="4" ref="M17:M34">(I17/J17*100)-100</f>
        <v>-35.283924286856845</v>
      </c>
      <c r="N17" s="14">
        <f t="shared" si="0"/>
        <v>1618.3333333333333</v>
      </c>
      <c r="O17" s="73">
        <v>6</v>
      </c>
      <c r="P17" s="14">
        <v>14244</v>
      </c>
      <c r="Q17" s="14">
        <v>22673</v>
      </c>
      <c r="R17" s="14">
        <v>3150</v>
      </c>
      <c r="S17" s="14">
        <v>4967</v>
      </c>
      <c r="T17" s="64">
        <f aca="true" t="shared" si="5" ref="T17:T34">(P17/Q17*100)-100</f>
        <v>-37.17637718872668</v>
      </c>
      <c r="U17" s="75">
        <v>23922</v>
      </c>
      <c r="V17" s="14">
        <f t="shared" si="1"/>
        <v>2374</v>
      </c>
      <c r="W17" s="75">
        <f t="shared" si="2"/>
        <v>38166</v>
      </c>
      <c r="X17" s="75">
        <v>5304</v>
      </c>
      <c r="Y17" s="76">
        <f t="shared" si="3"/>
        <v>8454</v>
      </c>
    </row>
    <row r="18" spans="1:25" ht="13.5" customHeight="1">
      <c r="A18" s="72">
        <v>5</v>
      </c>
      <c r="B18" s="72">
        <v>3</v>
      </c>
      <c r="C18" s="4" t="s">
        <v>83</v>
      </c>
      <c r="D18" s="4" t="s">
        <v>84</v>
      </c>
      <c r="E18" s="15" t="s">
        <v>55</v>
      </c>
      <c r="F18" s="15" t="s">
        <v>54</v>
      </c>
      <c r="G18" s="37">
        <v>2</v>
      </c>
      <c r="H18" s="37">
        <v>8</v>
      </c>
      <c r="I18" s="14">
        <v>10056</v>
      </c>
      <c r="J18" s="14">
        <v>16393</v>
      </c>
      <c r="K18" s="24">
        <v>1860</v>
      </c>
      <c r="L18" s="24">
        <v>3011</v>
      </c>
      <c r="M18" s="64">
        <f t="shared" si="4"/>
        <v>-38.65674373208077</v>
      </c>
      <c r="N18" s="14">
        <f t="shared" si="0"/>
        <v>1257</v>
      </c>
      <c r="O18" s="38">
        <v>8</v>
      </c>
      <c r="P18" s="14">
        <v>12646</v>
      </c>
      <c r="Q18" s="14">
        <v>22710</v>
      </c>
      <c r="R18" s="14">
        <v>2541</v>
      </c>
      <c r="S18" s="14">
        <v>4341</v>
      </c>
      <c r="T18" s="64">
        <f t="shared" si="5"/>
        <v>-44.315279612505506</v>
      </c>
      <c r="U18" s="75">
        <v>22904</v>
      </c>
      <c r="V18" s="14">
        <f t="shared" si="1"/>
        <v>1580.75</v>
      </c>
      <c r="W18" s="75">
        <f t="shared" si="2"/>
        <v>35550</v>
      </c>
      <c r="X18" s="75">
        <v>4412</v>
      </c>
      <c r="Y18" s="76">
        <f t="shared" si="3"/>
        <v>6953</v>
      </c>
    </row>
    <row r="19" spans="1:25" ht="12.75">
      <c r="A19" s="72">
        <v>6</v>
      </c>
      <c r="B19" s="72">
        <v>2</v>
      </c>
      <c r="C19" s="4" t="s">
        <v>70</v>
      </c>
      <c r="D19" s="4" t="s">
        <v>70</v>
      </c>
      <c r="E19" s="15" t="s">
        <v>56</v>
      </c>
      <c r="F19" s="15" t="s">
        <v>36</v>
      </c>
      <c r="G19" s="37">
        <v>4</v>
      </c>
      <c r="H19" s="37">
        <v>15</v>
      </c>
      <c r="I19" s="24">
        <v>8668</v>
      </c>
      <c r="J19" s="24">
        <v>25331</v>
      </c>
      <c r="K19" s="22">
        <v>1744</v>
      </c>
      <c r="L19" s="22">
        <v>4822</v>
      </c>
      <c r="M19" s="64">
        <f t="shared" si="4"/>
        <v>-65.7810587817299</v>
      </c>
      <c r="N19" s="14">
        <f t="shared" si="0"/>
        <v>577.8666666666667</v>
      </c>
      <c r="O19" s="73">
        <v>15</v>
      </c>
      <c r="P19" s="14">
        <v>11594</v>
      </c>
      <c r="Q19" s="14">
        <v>36386</v>
      </c>
      <c r="R19" s="14">
        <v>2485</v>
      </c>
      <c r="S19" s="14">
        <v>7156</v>
      </c>
      <c r="T19" s="64">
        <f t="shared" si="5"/>
        <v>-68.13609630077502</v>
      </c>
      <c r="U19" s="94">
        <v>140564</v>
      </c>
      <c r="V19" s="14">
        <f t="shared" si="1"/>
        <v>772.9333333333333</v>
      </c>
      <c r="W19" s="75">
        <f t="shared" si="2"/>
        <v>152158</v>
      </c>
      <c r="X19" s="75">
        <v>28419</v>
      </c>
      <c r="Y19" s="76">
        <f t="shared" si="3"/>
        <v>30904</v>
      </c>
    </row>
    <row r="20" spans="1:25" ht="12.75">
      <c r="A20" s="72">
        <v>7</v>
      </c>
      <c r="B20" s="72">
        <v>9</v>
      </c>
      <c r="C20" s="4" t="s">
        <v>52</v>
      </c>
      <c r="D20" s="4" t="s">
        <v>53</v>
      </c>
      <c r="E20" s="15" t="s">
        <v>55</v>
      </c>
      <c r="F20" s="15" t="s">
        <v>54</v>
      </c>
      <c r="G20" s="37">
        <v>13</v>
      </c>
      <c r="H20" s="37">
        <v>19</v>
      </c>
      <c r="I20" s="24">
        <v>2662</v>
      </c>
      <c r="J20" s="24">
        <v>7391</v>
      </c>
      <c r="K20" s="14">
        <v>625</v>
      </c>
      <c r="L20" s="14">
        <v>1693</v>
      </c>
      <c r="M20" s="64">
        <f t="shared" si="4"/>
        <v>-63.98322283858747</v>
      </c>
      <c r="N20" s="14">
        <f t="shared" si="0"/>
        <v>140.10526315789474</v>
      </c>
      <c r="O20" s="73">
        <v>19</v>
      </c>
      <c r="P20" s="14">
        <v>7358</v>
      </c>
      <c r="Q20" s="14">
        <v>9418</v>
      </c>
      <c r="R20" s="14">
        <v>1939</v>
      </c>
      <c r="S20" s="14">
        <v>2128</v>
      </c>
      <c r="T20" s="64">
        <f t="shared" si="5"/>
        <v>-21.873009131450416</v>
      </c>
      <c r="U20" s="75">
        <v>940824</v>
      </c>
      <c r="V20" s="14">
        <f t="shared" si="1"/>
        <v>387.2631578947368</v>
      </c>
      <c r="W20" s="75">
        <f t="shared" si="2"/>
        <v>948182</v>
      </c>
      <c r="X20" s="75">
        <v>196729</v>
      </c>
      <c r="Y20" s="76">
        <f t="shared" si="3"/>
        <v>198668</v>
      </c>
    </row>
    <row r="21" spans="1:25" ht="12.75">
      <c r="A21" s="72">
        <v>8</v>
      </c>
      <c r="B21" s="72">
        <v>7</v>
      </c>
      <c r="C21" s="4" t="s">
        <v>82</v>
      </c>
      <c r="D21" s="4" t="s">
        <v>82</v>
      </c>
      <c r="E21" s="15" t="s">
        <v>73</v>
      </c>
      <c r="F21" s="15" t="s">
        <v>36</v>
      </c>
      <c r="G21" s="37">
        <v>3</v>
      </c>
      <c r="H21" s="37">
        <v>7</v>
      </c>
      <c r="I21" s="14">
        <v>4557</v>
      </c>
      <c r="J21" s="14">
        <v>7738</v>
      </c>
      <c r="K21" s="14">
        <v>936</v>
      </c>
      <c r="L21" s="14">
        <v>1614</v>
      </c>
      <c r="M21" s="64">
        <f t="shared" si="4"/>
        <v>-41.10881364693719</v>
      </c>
      <c r="N21" s="14">
        <f t="shared" si="0"/>
        <v>651</v>
      </c>
      <c r="O21" s="73">
        <v>7</v>
      </c>
      <c r="P21" s="22">
        <v>6364</v>
      </c>
      <c r="Q21" s="22">
        <v>12754</v>
      </c>
      <c r="R21" s="22">
        <v>1424</v>
      </c>
      <c r="S21" s="22">
        <v>2821</v>
      </c>
      <c r="T21" s="64">
        <f t="shared" si="5"/>
        <v>-50.10192880664889</v>
      </c>
      <c r="U21" s="75">
        <v>41973</v>
      </c>
      <c r="V21" s="14">
        <f t="shared" si="1"/>
        <v>909.1428571428571</v>
      </c>
      <c r="W21" s="75">
        <f t="shared" si="2"/>
        <v>48337</v>
      </c>
      <c r="X21" s="75">
        <v>9387</v>
      </c>
      <c r="Y21" s="76">
        <f t="shared" si="3"/>
        <v>10811</v>
      </c>
    </row>
    <row r="22" spans="1:25" ht="12.75">
      <c r="A22" s="72">
        <v>9</v>
      </c>
      <c r="B22" s="72">
        <v>8</v>
      </c>
      <c r="C22" s="4" t="s">
        <v>71</v>
      </c>
      <c r="D22" s="4" t="s">
        <v>72</v>
      </c>
      <c r="E22" s="15" t="s">
        <v>73</v>
      </c>
      <c r="F22" s="15" t="s">
        <v>36</v>
      </c>
      <c r="G22" s="37">
        <v>4</v>
      </c>
      <c r="H22" s="37">
        <v>6</v>
      </c>
      <c r="I22" s="24">
        <v>4328</v>
      </c>
      <c r="J22" s="24">
        <v>7678</v>
      </c>
      <c r="K22" s="98">
        <v>933</v>
      </c>
      <c r="L22" s="98">
        <v>1562</v>
      </c>
      <c r="M22" s="64">
        <f t="shared" si="4"/>
        <v>-43.6311539463402</v>
      </c>
      <c r="N22" s="14">
        <f t="shared" si="0"/>
        <v>721.3333333333334</v>
      </c>
      <c r="O22" s="73">
        <v>6</v>
      </c>
      <c r="P22" s="74">
        <v>5807</v>
      </c>
      <c r="Q22" s="74">
        <v>12048</v>
      </c>
      <c r="R22" s="74">
        <v>1334</v>
      </c>
      <c r="S22" s="74">
        <v>2637</v>
      </c>
      <c r="T22" s="64">
        <f t="shared" si="5"/>
        <v>-51.80112881806109</v>
      </c>
      <c r="U22" s="75">
        <v>56608</v>
      </c>
      <c r="V22" s="14">
        <f t="shared" si="1"/>
        <v>967.8333333333334</v>
      </c>
      <c r="W22" s="75">
        <f t="shared" si="2"/>
        <v>62415</v>
      </c>
      <c r="X22" s="75">
        <v>12559</v>
      </c>
      <c r="Y22" s="76">
        <f t="shared" si="3"/>
        <v>13893</v>
      </c>
    </row>
    <row r="23" spans="1:25" ht="12.75">
      <c r="A23" s="72">
        <v>10</v>
      </c>
      <c r="B23" s="72">
        <v>5</v>
      </c>
      <c r="C23" s="4" t="s">
        <v>75</v>
      </c>
      <c r="D23" s="4" t="s">
        <v>76</v>
      </c>
      <c r="E23" s="15" t="s">
        <v>56</v>
      </c>
      <c r="F23" s="15" t="s">
        <v>42</v>
      </c>
      <c r="G23" s="37">
        <v>4</v>
      </c>
      <c r="H23" s="37">
        <v>12</v>
      </c>
      <c r="I23" s="24">
        <v>3913</v>
      </c>
      <c r="J23" s="24">
        <v>13079</v>
      </c>
      <c r="K23" s="89">
        <v>733</v>
      </c>
      <c r="L23" s="89">
        <v>2384</v>
      </c>
      <c r="M23" s="64">
        <f t="shared" si="4"/>
        <v>-70.0818105359737</v>
      </c>
      <c r="N23" s="14">
        <f t="shared" si="0"/>
        <v>326.0833333333333</v>
      </c>
      <c r="O23" s="37">
        <v>12</v>
      </c>
      <c r="P23" s="22">
        <v>5279</v>
      </c>
      <c r="Q23" s="22">
        <v>19096</v>
      </c>
      <c r="R23" s="22">
        <v>1041</v>
      </c>
      <c r="S23" s="22">
        <v>3617</v>
      </c>
      <c r="T23" s="64">
        <f t="shared" si="5"/>
        <v>-72.35546711353163</v>
      </c>
      <c r="U23" s="75">
        <v>89729</v>
      </c>
      <c r="V23" s="14">
        <f t="shared" si="1"/>
        <v>439.9166666666667</v>
      </c>
      <c r="W23" s="75">
        <f t="shared" si="2"/>
        <v>95008</v>
      </c>
      <c r="X23" s="77">
        <v>17201</v>
      </c>
      <c r="Y23" s="76">
        <f t="shared" si="3"/>
        <v>18242</v>
      </c>
    </row>
    <row r="24" spans="1:25" ht="12.75">
      <c r="A24" s="72">
        <v>11</v>
      </c>
      <c r="B24" s="72">
        <v>6</v>
      </c>
      <c r="C24" s="87" t="s">
        <v>60</v>
      </c>
      <c r="D24" s="87" t="s">
        <v>60</v>
      </c>
      <c r="E24" s="15" t="s">
        <v>48</v>
      </c>
      <c r="F24" s="15" t="s">
        <v>36</v>
      </c>
      <c r="G24" s="37">
        <v>9</v>
      </c>
      <c r="H24" s="37">
        <v>19</v>
      </c>
      <c r="I24" s="24">
        <v>3751</v>
      </c>
      <c r="J24" s="24">
        <v>10240</v>
      </c>
      <c r="K24" s="24">
        <v>760</v>
      </c>
      <c r="L24" s="24">
        <v>2123</v>
      </c>
      <c r="M24" s="64">
        <f t="shared" si="4"/>
        <v>-63.369140625</v>
      </c>
      <c r="N24" s="14">
        <f t="shared" si="0"/>
        <v>197.42105263157896</v>
      </c>
      <c r="O24" s="73">
        <v>19</v>
      </c>
      <c r="P24" s="14">
        <v>5115</v>
      </c>
      <c r="Q24" s="14">
        <v>15033</v>
      </c>
      <c r="R24" s="14">
        <v>1062</v>
      </c>
      <c r="S24" s="14">
        <v>3199</v>
      </c>
      <c r="T24" s="64">
        <f t="shared" si="5"/>
        <v>-65.97485531829975</v>
      </c>
      <c r="U24" s="75">
        <v>411054</v>
      </c>
      <c r="V24" s="14">
        <f t="shared" si="1"/>
        <v>269.2105263157895</v>
      </c>
      <c r="W24" s="75">
        <f t="shared" si="2"/>
        <v>416169</v>
      </c>
      <c r="X24" s="77">
        <v>91708</v>
      </c>
      <c r="Y24" s="76">
        <f t="shared" si="3"/>
        <v>92770</v>
      </c>
    </row>
    <row r="25" spans="1:25" ht="12.75" customHeight="1">
      <c r="A25" s="51">
        <v>12</v>
      </c>
      <c r="B25" s="72">
        <v>11</v>
      </c>
      <c r="C25" s="4" t="s">
        <v>74</v>
      </c>
      <c r="D25" s="4" t="s">
        <v>77</v>
      </c>
      <c r="E25" s="15" t="s">
        <v>47</v>
      </c>
      <c r="F25" s="15" t="s">
        <v>42</v>
      </c>
      <c r="G25" s="37">
        <v>4</v>
      </c>
      <c r="H25" s="37">
        <v>6</v>
      </c>
      <c r="I25" s="24">
        <v>2734</v>
      </c>
      <c r="J25" s="24">
        <v>4595</v>
      </c>
      <c r="K25" s="24">
        <v>588</v>
      </c>
      <c r="L25" s="24">
        <v>923</v>
      </c>
      <c r="M25" s="64">
        <f t="shared" si="4"/>
        <v>-40.50054406964091</v>
      </c>
      <c r="N25" s="14">
        <f t="shared" si="0"/>
        <v>455.6666666666667</v>
      </c>
      <c r="O25" s="37">
        <v>6</v>
      </c>
      <c r="P25" s="14">
        <v>3935</v>
      </c>
      <c r="Q25" s="14">
        <v>6640</v>
      </c>
      <c r="R25" s="24">
        <v>895</v>
      </c>
      <c r="S25" s="24">
        <v>1427</v>
      </c>
      <c r="T25" s="64">
        <f t="shared" si="5"/>
        <v>-40.73795180722891</v>
      </c>
      <c r="U25" s="77">
        <v>41703</v>
      </c>
      <c r="V25" s="14">
        <f t="shared" si="1"/>
        <v>655.8333333333334</v>
      </c>
      <c r="W25" s="75">
        <f t="shared" si="2"/>
        <v>45638</v>
      </c>
      <c r="X25" s="75">
        <v>9353</v>
      </c>
      <c r="Y25" s="76">
        <f t="shared" si="3"/>
        <v>10248</v>
      </c>
    </row>
    <row r="26" spans="1:25" ht="12.75" customHeight="1">
      <c r="A26" s="72">
        <v>13</v>
      </c>
      <c r="B26" s="72">
        <v>10</v>
      </c>
      <c r="C26" s="4" t="s">
        <v>80</v>
      </c>
      <c r="D26" s="4" t="s">
        <v>81</v>
      </c>
      <c r="E26" s="15" t="s">
        <v>49</v>
      </c>
      <c r="F26" s="15" t="s">
        <v>45</v>
      </c>
      <c r="G26" s="37">
        <v>3</v>
      </c>
      <c r="H26" s="37">
        <v>8</v>
      </c>
      <c r="I26" s="14">
        <v>1972</v>
      </c>
      <c r="J26" s="14">
        <v>5738</v>
      </c>
      <c r="K26" s="14">
        <v>388</v>
      </c>
      <c r="L26" s="14">
        <v>1109</v>
      </c>
      <c r="M26" s="64">
        <f t="shared" si="4"/>
        <v>-65.63262460787732</v>
      </c>
      <c r="N26" s="14">
        <f t="shared" si="0"/>
        <v>246.5</v>
      </c>
      <c r="O26" s="38">
        <v>8</v>
      </c>
      <c r="P26" s="14">
        <v>2817</v>
      </c>
      <c r="Q26" s="14">
        <v>8584</v>
      </c>
      <c r="R26" s="14">
        <v>589</v>
      </c>
      <c r="S26" s="14">
        <v>1806</v>
      </c>
      <c r="T26" s="64">
        <f t="shared" si="5"/>
        <v>-67.18313140726934</v>
      </c>
      <c r="U26" s="77">
        <v>31647</v>
      </c>
      <c r="V26" s="14">
        <f t="shared" si="1"/>
        <v>352.125</v>
      </c>
      <c r="W26" s="75">
        <f t="shared" si="2"/>
        <v>34464</v>
      </c>
      <c r="X26" s="75">
        <v>6771</v>
      </c>
      <c r="Y26" s="76">
        <f t="shared" si="3"/>
        <v>7360</v>
      </c>
    </row>
    <row r="27" spans="1:25" ht="12.75">
      <c r="A27" s="72">
        <v>14</v>
      </c>
      <c r="B27" s="72">
        <v>13</v>
      </c>
      <c r="C27" s="4" t="s">
        <v>63</v>
      </c>
      <c r="D27" s="4" t="s">
        <v>64</v>
      </c>
      <c r="E27" s="15" t="s">
        <v>49</v>
      </c>
      <c r="F27" s="15" t="s">
        <v>45</v>
      </c>
      <c r="G27" s="37">
        <v>8</v>
      </c>
      <c r="H27" s="37">
        <v>11</v>
      </c>
      <c r="I27" s="24">
        <v>1754</v>
      </c>
      <c r="J27" s="24">
        <v>4191</v>
      </c>
      <c r="K27" s="97">
        <v>391</v>
      </c>
      <c r="L27" s="97">
        <v>964</v>
      </c>
      <c r="M27" s="64">
        <f t="shared" si="4"/>
        <v>-58.148413266523505</v>
      </c>
      <c r="N27" s="14">
        <f t="shared" si="0"/>
        <v>159.45454545454547</v>
      </c>
      <c r="O27" s="38">
        <v>11</v>
      </c>
      <c r="P27" s="14">
        <v>2362</v>
      </c>
      <c r="Q27" s="14">
        <v>5701</v>
      </c>
      <c r="R27" s="14">
        <v>530</v>
      </c>
      <c r="S27" s="14">
        <v>1358</v>
      </c>
      <c r="T27" s="64">
        <f t="shared" si="5"/>
        <v>-58.56867216277846</v>
      </c>
      <c r="U27" s="75">
        <v>56183</v>
      </c>
      <c r="V27" s="14">
        <f t="shared" si="1"/>
        <v>214.72727272727272</v>
      </c>
      <c r="W27" s="75">
        <f t="shared" si="2"/>
        <v>58545</v>
      </c>
      <c r="X27" s="77">
        <v>13081</v>
      </c>
      <c r="Y27" s="76">
        <f t="shared" si="3"/>
        <v>13611</v>
      </c>
    </row>
    <row r="28" spans="1:25" ht="12.75">
      <c r="A28" s="72">
        <v>15</v>
      </c>
      <c r="B28" s="51">
        <v>12</v>
      </c>
      <c r="C28" s="4" t="s">
        <v>68</v>
      </c>
      <c r="D28" s="4" t="s">
        <v>69</v>
      </c>
      <c r="E28" s="15" t="s">
        <v>56</v>
      </c>
      <c r="F28" s="15" t="s">
        <v>42</v>
      </c>
      <c r="G28" s="37">
        <v>5</v>
      </c>
      <c r="H28" s="37">
        <v>6</v>
      </c>
      <c r="I28" s="24">
        <v>1145</v>
      </c>
      <c r="J28" s="24">
        <v>3636</v>
      </c>
      <c r="K28" s="14">
        <v>224</v>
      </c>
      <c r="L28" s="14">
        <v>722</v>
      </c>
      <c r="M28" s="64">
        <f t="shared" si="4"/>
        <v>-68.50935093509351</v>
      </c>
      <c r="N28" s="14">
        <f t="shared" si="0"/>
        <v>190.83333333333334</v>
      </c>
      <c r="O28" s="73">
        <v>6</v>
      </c>
      <c r="P28" s="14">
        <v>1622</v>
      </c>
      <c r="Q28" s="14">
        <v>5765</v>
      </c>
      <c r="R28" s="14">
        <v>346</v>
      </c>
      <c r="S28" s="14">
        <v>1222</v>
      </c>
      <c r="T28" s="64">
        <f t="shared" si="5"/>
        <v>-71.86470078057242</v>
      </c>
      <c r="U28" s="75">
        <v>51151</v>
      </c>
      <c r="V28" s="14">
        <f t="shared" si="1"/>
        <v>270.3333333333333</v>
      </c>
      <c r="W28" s="75">
        <f t="shared" si="2"/>
        <v>52773</v>
      </c>
      <c r="X28" s="77">
        <v>11144</v>
      </c>
      <c r="Y28" s="76">
        <f t="shared" si="3"/>
        <v>11490</v>
      </c>
    </row>
    <row r="29" spans="1:25" ht="12.75">
      <c r="A29" s="72">
        <v>16</v>
      </c>
      <c r="B29" s="72">
        <v>15</v>
      </c>
      <c r="C29" s="4" t="s">
        <v>79</v>
      </c>
      <c r="D29" s="4" t="s">
        <v>78</v>
      </c>
      <c r="E29" s="15" t="s">
        <v>56</v>
      </c>
      <c r="F29" s="15" t="s">
        <v>57</v>
      </c>
      <c r="G29" s="37">
        <v>3</v>
      </c>
      <c r="H29" s="37">
        <v>4</v>
      </c>
      <c r="I29" s="24">
        <v>1177</v>
      </c>
      <c r="J29" s="24">
        <v>1885</v>
      </c>
      <c r="K29" s="24">
        <v>233</v>
      </c>
      <c r="L29" s="24">
        <v>370</v>
      </c>
      <c r="M29" s="64">
        <f t="shared" si="4"/>
        <v>-37.55968169761273</v>
      </c>
      <c r="N29" s="14">
        <f t="shared" si="0"/>
        <v>294.25</v>
      </c>
      <c r="O29" s="73">
        <v>4</v>
      </c>
      <c r="P29" s="22">
        <v>1536</v>
      </c>
      <c r="Q29" s="22">
        <v>2643</v>
      </c>
      <c r="R29" s="22">
        <v>322</v>
      </c>
      <c r="S29" s="22">
        <v>552</v>
      </c>
      <c r="T29" s="64">
        <f t="shared" si="5"/>
        <v>-41.88422247446084</v>
      </c>
      <c r="U29" s="75">
        <v>11268</v>
      </c>
      <c r="V29" s="14">
        <f t="shared" si="1"/>
        <v>384</v>
      </c>
      <c r="W29" s="75">
        <f t="shared" si="2"/>
        <v>12804</v>
      </c>
      <c r="X29" s="77">
        <v>2483</v>
      </c>
      <c r="Y29" s="76">
        <f t="shared" si="3"/>
        <v>2805</v>
      </c>
    </row>
    <row r="30" spans="1:25" ht="12.75">
      <c r="A30" s="72">
        <v>17</v>
      </c>
      <c r="B30" s="72">
        <v>18</v>
      </c>
      <c r="C30" s="4" t="s">
        <v>58</v>
      </c>
      <c r="D30" s="4" t="s">
        <v>59</v>
      </c>
      <c r="E30" s="15" t="s">
        <v>47</v>
      </c>
      <c r="F30" s="15" t="s">
        <v>42</v>
      </c>
      <c r="G30" s="37">
        <v>10</v>
      </c>
      <c r="H30" s="37">
        <v>8</v>
      </c>
      <c r="I30" s="24">
        <v>634</v>
      </c>
      <c r="J30" s="24">
        <v>1396</v>
      </c>
      <c r="K30" s="95">
        <v>733</v>
      </c>
      <c r="L30" s="95">
        <v>268</v>
      </c>
      <c r="M30" s="64">
        <f t="shared" si="4"/>
        <v>-54.58452722063038</v>
      </c>
      <c r="N30" s="14">
        <f t="shared" si="0"/>
        <v>79.25</v>
      </c>
      <c r="O30" s="73">
        <v>8</v>
      </c>
      <c r="P30" s="22">
        <v>1014</v>
      </c>
      <c r="Q30" s="22">
        <v>1910</v>
      </c>
      <c r="R30" s="22">
        <v>208</v>
      </c>
      <c r="S30" s="22">
        <v>374</v>
      </c>
      <c r="T30" s="64">
        <f t="shared" si="5"/>
        <v>-46.910994764397905</v>
      </c>
      <c r="U30" s="75">
        <v>88819</v>
      </c>
      <c r="V30" s="14">
        <f t="shared" si="1"/>
        <v>126.75</v>
      </c>
      <c r="W30" s="75">
        <f t="shared" si="2"/>
        <v>89833</v>
      </c>
      <c r="X30" s="75">
        <v>20176</v>
      </c>
      <c r="Y30" s="76">
        <f t="shared" si="3"/>
        <v>20384</v>
      </c>
    </row>
    <row r="31" spans="1:25" ht="12.75">
      <c r="A31" s="72">
        <v>18</v>
      </c>
      <c r="B31" s="72">
        <v>14</v>
      </c>
      <c r="C31" s="4" t="s">
        <v>65</v>
      </c>
      <c r="D31" s="4" t="s">
        <v>65</v>
      </c>
      <c r="E31" s="15" t="s">
        <v>66</v>
      </c>
      <c r="F31" s="15" t="s">
        <v>57</v>
      </c>
      <c r="G31" s="37">
        <v>7</v>
      </c>
      <c r="H31" s="37">
        <v>10</v>
      </c>
      <c r="I31" s="24">
        <v>506</v>
      </c>
      <c r="J31" s="24">
        <v>2032</v>
      </c>
      <c r="K31" s="24">
        <v>140</v>
      </c>
      <c r="L31" s="24">
        <v>429</v>
      </c>
      <c r="M31" s="64">
        <f t="shared" si="4"/>
        <v>-75.0984251968504</v>
      </c>
      <c r="N31" s="14">
        <f t="shared" si="0"/>
        <v>50.6</v>
      </c>
      <c r="O31" s="73">
        <v>10</v>
      </c>
      <c r="P31" s="14">
        <v>814</v>
      </c>
      <c r="Q31" s="14">
        <v>2865</v>
      </c>
      <c r="R31" s="14">
        <v>202</v>
      </c>
      <c r="S31" s="14">
        <v>622</v>
      </c>
      <c r="T31" s="64">
        <f t="shared" si="5"/>
        <v>-71.58813263525306</v>
      </c>
      <c r="U31" s="80">
        <v>40812</v>
      </c>
      <c r="V31" s="14">
        <f t="shared" si="1"/>
        <v>81.4</v>
      </c>
      <c r="W31" s="75">
        <f t="shared" si="2"/>
        <v>41626</v>
      </c>
      <c r="X31" s="75">
        <v>9297</v>
      </c>
      <c r="Y31" s="76">
        <f t="shared" si="3"/>
        <v>9499</v>
      </c>
    </row>
    <row r="32" spans="1:25" ht="12.75">
      <c r="A32" s="72">
        <v>19</v>
      </c>
      <c r="B32" s="72">
        <v>16</v>
      </c>
      <c r="C32" s="4" t="s">
        <v>61</v>
      </c>
      <c r="D32" s="4" t="s">
        <v>62</v>
      </c>
      <c r="E32" s="15" t="s">
        <v>55</v>
      </c>
      <c r="F32" s="15" t="s">
        <v>54</v>
      </c>
      <c r="G32" s="37">
        <v>8</v>
      </c>
      <c r="H32" s="37">
        <v>8</v>
      </c>
      <c r="I32" s="14">
        <v>456</v>
      </c>
      <c r="J32" s="14">
        <v>1711</v>
      </c>
      <c r="K32" s="22">
        <v>95</v>
      </c>
      <c r="L32" s="22">
        <v>361</v>
      </c>
      <c r="M32" s="64">
        <f t="shared" si="4"/>
        <v>-73.3489187609585</v>
      </c>
      <c r="N32" s="14">
        <f t="shared" si="0"/>
        <v>57</v>
      </c>
      <c r="O32" s="37">
        <v>8</v>
      </c>
      <c r="P32" s="22">
        <v>555</v>
      </c>
      <c r="Q32" s="22">
        <v>2535</v>
      </c>
      <c r="R32" s="22">
        <v>125</v>
      </c>
      <c r="S32" s="22">
        <v>548</v>
      </c>
      <c r="T32" s="64">
        <f t="shared" si="5"/>
        <v>-78.10650887573965</v>
      </c>
      <c r="U32" s="80">
        <v>109777</v>
      </c>
      <c r="V32" s="14">
        <f t="shared" si="1"/>
        <v>69.375</v>
      </c>
      <c r="W32" s="75">
        <f t="shared" si="2"/>
        <v>110332</v>
      </c>
      <c r="X32" s="75">
        <v>24598</v>
      </c>
      <c r="Y32" s="76">
        <f t="shared" si="3"/>
        <v>24723</v>
      </c>
    </row>
    <row r="33" spans="1:25" ht="13.5" thickBot="1">
      <c r="A33" s="50">
        <v>20</v>
      </c>
      <c r="B33" s="72">
        <v>19</v>
      </c>
      <c r="C33" s="4" t="s">
        <v>50</v>
      </c>
      <c r="D33" s="4" t="s">
        <v>50</v>
      </c>
      <c r="E33" s="15" t="s">
        <v>49</v>
      </c>
      <c r="F33" s="15" t="s">
        <v>45</v>
      </c>
      <c r="G33" s="37">
        <v>21</v>
      </c>
      <c r="H33" s="37">
        <v>21</v>
      </c>
      <c r="I33" s="14">
        <v>401</v>
      </c>
      <c r="J33" s="14">
        <v>1102</v>
      </c>
      <c r="K33" s="14">
        <v>92</v>
      </c>
      <c r="L33" s="14">
        <v>242</v>
      </c>
      <c r="M33" s="64">
        <f t="shared" si="4"/>
        <v>-63.61161524500908</v>
      </c>
      <c r="N33" s="14">
        <f t="shared" si="0"/>
        <v>19.095238095238095</v>
      </c>
      <c r="O33" s="38">
        <v>21</v>
      </c>
      <c r="P33" s="14">
        <v>401</v>
      </c>
      <c r="Q33" s="14">
        <v>1556</v>
      </c>
      <c r="R33" s="14">
        <v>92</v>
      </c>
      <c r="S33" s="14">
        <v>340</v>
      </c>
      <c r="T33" s="64">
        <f t="shared" si="5"/>
        <v>-74.22879177377892</v>
      </c>
      <c r="U33" s="91">
        <v>374910</v>
      </c>
      <c r="V33" s="14">
        <f t="shared" si="1"/>
        <v>19.095238095238095</v>
      </c>
      <c r="W33" s="75">
        <f t="shared" si="2"/>
        <v>375311</v>
      </c>
      <c r="X33" s="91">
        <v>81367</v>
      </c>
      <c r="Y33" s="76">
        <f t="shared" si="3"/>
        <v>81459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206</v>
      </c>
      <c r="I34" s="31">
        <f>SUM(I14:I33)</f>
        <v>121874</v>
      </c>
      <c r="J34" s="31">
        <v>232940</v>
      </c>
      <c r="K34" s="31">
        <f>SUM(K14:K33)</f>
        <v>24456</v>
      </c>
      <c r="L34" s="31">
        <v>44683</v>
      </c>
      <c r="M34" s="68">
        <f t="shared" si="4"/>
        <v>-47.68008929338027</v>
      </c>
      <c r="N34" s="32">
        <f t="shared" si="0"/>
        <v>591.6213592233009</v>
      </c>
      <c r="O34" s="34">
        <f>SUM(O14:O33)</f>
        <v>206</v>
      </c>
      <c r="P34" s="31">
        <f>SUM(P14:P33)</f>
        <v>172547</v>
      </c>
      <c r="Q34" s="31">
        <v>348995</v>
      </c>
      <c r="R34" s="31">
        <f>SUM(R14:R33)</f>
        <v>36759</v>
      </c>
      <c r="S34" s="31">
        <v>70166</v>
      </c>
      <c r="T34" s="68">
        <f t="shared" si="5"/>
        <v>-50.5588905285176</v>
      </c>
      <c r="U34" s="78">
        <f>SUM(U14:U33)</f>
        <v>2595504</v>
      </c>
      <c r="V34" s="32">
        <f t="shared" si="1"/>
        <v>837.6067961165048</v>
      </c>
      <c r="W34" s="92">
        <f t="shared" si="2"/>
        <v>2768051</v>
      </c>
      <c r="X34" s="79">
        <f>SUM(X14:X33)</f>
        <v>557992</v>
      </c>
      <c r="Y34" s="35">
        <f>SUM(Y14:Y33)</f>
        <v>594751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11 - Nov</v>
      </c>
      <c r="L4" s="20"/>
      <c r="M4" s="62" t="str">
        <f>'WEEKLY COMPETITIVE REPORT'!M4</f>
        <v>13 - Nov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10 - Nov</v>
      </c>
      <c r="L5" s="7"/>
      <c r="M5" s="63" t="str">
        <f>'WEEKLY COMPETITIVE REPORT'!M5</f>
        <v>16 - Nov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40864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IMMORTALS</v>
      </c>
      <c r="D14" s="4" t="str">
        <f>'WEEKLY COMPETITIVE REPORT'!D14</f>
        <v>NESMRTNI</v>
      </c>
      <c r="E14" s="4" t="str">
        <f>'WEEKLY COMPETITIVE REPORT'!E14</f>
        <v>IND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13</v>
      </c>
      <c r="I14" s="14">
        <f>'WEEKLY COMPETITIVE REPORT'!I14/Y4</f>
        <v>39579.77207977208</v>
      </c>
      <c r="J14" s="14">
        <f>'WEEKLY COMPETITIVE REPORT'!J14/Y4</f>
        <v>0</v>
      </c>
      <c r="K14" s="22">
        <f>'WEEKLY COMPETITIVE REPORT'!K14</f>
        <v>4946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3044.59785229016</v>
      </c>
      <c r="O14" s="37">
        <f>'WEEKLY COMPETITIVE REPORT'!O14</f>
        <v>13</v>
      </c>
      <c r="P14" s="14">
        <f>'WEEKLY COMPETITIVE REPORT'!P14/Y4</f>
        <v>59025.64102564103</v>
      </c>
      <c r="Q14" s="14">
        <f>'WEEKLY COMPETITIVE REPORT'!Q14/Y4</f>
        <v>0</v>
      </c>
      <c r="R14" s="22">
        <f>'WEEKLY COMPETITIVE REPORT'!R14</f>
        <v>8111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1065.5270655270656</v>
      </c>
      <c r="V14" s="14">
        <f aca="true" t="shared" si="1" ref="V14:V20">P14/O14</f>
        <v>4540.43392504931</v>
      </c>
      <c r="W14" s="25">
        <f aca="true" t="shared" si="2" ref="W14:W20">P14+U14</f>
        <v>60091.168091168096</v>
      </c>
      <c r="X14" s="22">
        <f>'WEEKLY COMPETITIVE REPORT'!X14</f>
        <v>165</v>
      </c>
      <c r="Y14" s="56">
        <f>'WEEKLY COMPETITIVE REPORT'!Y14</f>
        <v>8276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TOWER HEIST</v>
      </c>
      <c r="D15" s="4" t="str">
        <f>'WEEKLY COMPETITIVE REPORT'!D15</f>
        <v>OROPAJ BOGATAŠA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9</v>
      </c>
      <c r="I15" s="14">
        <f>'WEEKLY COMPETITIVE REPORT'!I15/Y4</f>
        <v>36893.1623931624</v>
      </c>
      <c r="J15" s="14">
        <f>'WEEKLY COMPETITIVE REPORT'!J15/Y4</f>
        <v>60056.98005698006</v>
      </c>
      <c r="K15" s="22">
        <f>'WEEKLY COMPETITIVE REPORT'!K15</f>
        <v>5160</v>
      </c>
      <c r="L15" s="22">
        <f>'WEEKLY COMPETITIVE REPORT'!L15</f>
        <v>8480</v>
      </c>
      <c r="M15" s="64">
        <f>'WEEKLY COMPETITIVE REPORT'!M15</f>
        <v>-38.56973434535105</v>
      </c>
      <c r="N15" s="14">
        <f t="shared" si="0"/>
        <v>4099.240265906933</v>
      </c>
      <c r="O15" s="37">
        <f>'WEEKLY COMPETITIVE REPORT'!O15</f>
        <v>9</v>
      </c>
      <c r="P15" s="14">
        <f>'WEEKLY COMPETITIVE REPORT'!P15/Y4</f>
        <v>47485.75498575499</v>
      </c>
      <c r="Q15" s="14">
        <f>'WEEKLY COMPETITIVE REPORT'!Q15/Y4</f>
        <v>84270.65527065528</v>
      </c>
      <c r="R15" s="22">
        <f>'WEEKLY COMPETITIVE REPORT'!R15</f>
        <v>7180</v>
      </c>
      <c r="S15" s="22">
        <f>'WEEKLY COMPETITIVE REPORT'!S15</f>
        <v>12743</v>
      </c>
      <c r="T15" s="64">
        <f>'WEEKLY COMPETITIVE REPORT'!T15</f>
        <v>-43.65090097704453</v>
      </c>
      <c r="U15" s="14">
        <f>'WEEKLY COMPETITIVE REPORT'!U15/Y4</f>
        <v>84270.65527065528</v>
      </c>
      <c r="V15" s="14">
        <f t="shared" si="1"/>
        <v>5276.194998417221</v>
      </c>
      <c r="W15" s="25">
        <f t="shared" si="2"/>
        <v>131756.41025641025</v>
      </c>
      <c r="X15" s="22">
        <f>'WEEKLY COMPETITIVE REPORT'!X15</f>
        <v>12743</v>
      </c>
      <c r="Y15" s="56">
        <f>'WEEKLY COMPETITIVE REPORT'!Y15</f>
        <v>19923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STANJE ŠOKA</v>
      </c>
      <c r="D16" s="4" t="str">
        <f>'WEEKLY COMPETITIVE REPORT'!D16</f>
        <v>STANJE ŠOKA</v>
      </c>
      <c r="E16" s="4" t="str">
        <f>'WEEKLY COMPETITIVE REPORT'!E16</f>
        <v>DOMEST</v>
      </c>
      <c r="F16" s="4" t="str">
        <f>'WEEKLY COMPETITIVE REPORT'!F16</f>
        <v>Cinemania</v>
      </c>
      <c r="G16" s="37">
        <f>'WEEKLY COMPETITIVE REPORT'!G16</f>
        <v>1</v>
      </c>
      <c r="H16" s="37">
        <f>'WEEKLY COMPETITIVE REPORT'!H16</f>
        <v>10</v>
      </c>
      <c r="I16" s="14">
        <f>'WEEKLY COMPETITIVE REPORT'!I16/Y4</f>
        <v>13911.680911680913</v>
      </c>
      <c r="J16" s="14">
        <f>'WEEKLY COMPETITIVE REPORT'!J16/Y4</f>
        <v>0</v>
      </c>
      <c r="K16" s="22">
        <f>'WEEKLY COMPETITIVE REPORT'!K16</f>
        <v>1944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1391.1680911680912</v>
      </c>
      <c r="O16" s="37">
        <f>'WEEKLY COMPETITIVE REPORT'!O16</f>
        <v>10</v>
      </c>
      <c r="P16" s="14">
        <f>'WEEKLY COMPETITIVE REPORT'!P16/Y4</f>
        <v>20388.88888888889</v>
      </c>
      <c r="Q16" s="14">
        <f>'WEEKLY COMPETITIVE REPORT'!Q16/Y4</f>
        <v>0</v>
      </c>
      <c r="R16" s="22">
        <f>'WEEKLY COMPETITIVE REPORT'!R16</f>
        <v>3183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2492.877492877493</v>
      </c>
      <c r="V16" s="14">
        <f t="shared" si="1"/>
        <v>2038.8888888888891</v>
      </c>
      <c r="W16" s="25">
        <f t="shared" si="2"/>
        <v>22881.766381766385</v>
      </c>
      <c r="X16" s="22">
        <f>'WEEKLY COMPETITIVE REPORT'!X16</f>
        <v>1095</v>
      </c>
      <c r="Y16" s="56">
        <f>'WEEKLY COMPETITIVE REPORT'!Y16</f>
        <v>4278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IN TIME</v>
      </c>
      <c r="D17" s="4" t="str">
        <f>'WEEKLY COMPETITIVE REPORT'!D17</f>
        <v>TRGOVCI S ČASOM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2</v>
      </c>
      <c r="H17" s="37">
        <f>'WEEKLY COMPETITIVE REPORT'!H17</f>
        <v>6</v>
      </c>
      <c r="I17" s="14">
        <f>'WEEKLY COMPETITIVE REPORT'!I17/Y4</f>
        <v>13831.908831908833</v>
      </c>
      <c r="J17" s="14">
        <f>'WEEKLY COMPETITIVE REPORT'!J17/Y4</f>
        <v>21373.219373219374</v>
      </c>
      <c r="K17" s="22">
        <f>'WEEKLY COMPETITIVE REPORT'!K17</f>
        <v>1931</v>
      </c>
      <c r="L17" s="22">
        <f>'WEEKLY COMPETITIVE REPORT'!L17</f>
        <v>2982</v>
      </c>
      <c r="M17" s="64">
        <f>'WEEKLY COMPETITIVE REPORT'!M17</f>
        <v>-35.283924286856845</v>
      </c>
      <c r="N17" s="14">
        <f t="shared" si="0"/>
        <v>2305.318138651472</v>
      </c>
      <c r="O17" s="37">
        <f>'WEEKLY COMPETITIVE REPORT'!O17</f>
        <v>6</v>
      </c>
      <c r="P17" s="14">
        <f>'WEEKLY COMPETITIVE REPORT'!P17/Y4</f>
        <v>20290.598290598293</v>
      </c>
      <c r="Q17" s="14">
        <f>'WEEKLY COMPETITIVE REPORT'!Q17/Y4</f>
        <v>32297.720797720798</v>
      </c>
      <c r="R17" s="22">
        <f>'WEEKLY COMPETITIVE REPORT'!R17</f>
        <v>3150</v>
      </c>
      <c r="S17" s="22">
        <f>'WEEKLY COMPETITIVE REPORT'!S17</f>
        <v>4967</v>
      </c>
      <c r="T17" s="64">
        <f>'WEEKLY COMPETITIVE REPORT'!T17</f>
        <v>-37.17637718872668</v>
      </c>
      <c r="U17" s="14">
        <f>'WEEKLY COMPETITIVE REPORT'!U17/Y4</f>
        <v>34076.92307692308</v>
      </c>
      <c r="V17" s="14">
        <f t="shared" si="1"/>
        <v>3381.766381766382</v>
      </c>
      <c r="W17" s="25">
        <f t="shared" si="2"/>
        <v>54367.521367521374</v>
      </c>
      <c r="X17" s="22">
        <f>'WEEKLY COMPETITIVE REPORT'!X17</f>
        <v>5304</v>
      </c>
      <c r="Y17" s="56">
        <f>'WEEKLY COMPETITIVE REPORT'!Y17</f>
        <v>8454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ADVENTURES OF TINTIN 3D</v>
      </c>
      <c r="D18" s="4" t="str">
        <f>'WEEKLY COMPETITIVE REPORT'!D18</f>
        <v>TINTIN IN NJEGOVE PUSTOLOVŠČINE 3D</v>
      </c>
      <c r="E18" s="4" t="str">
        <f>'WEEKLY COMPETITIVE REPORT'!E18</f>
        <v>SONY</v>
      </c>
      <c r="F18" s="4" t="str">
        <f>'WEEKLY COMPETITIVE REPORT'!F18</f>
        <v>CF</v>
      </c>
      <c r="G18" s="37">
        <f>'WEEKLY COMPETITIVE REPORT'!G18</f>
        <v>2</v>
      </c>
      <c r="H18" s="37">
        <f>'WEEKLY COMPETITIVE REPORT'!H18</f>
        <v>8</v>
      </c>
      <c r="I18" s="14">
        <f>'WEEKLY COMPETITIVE REPORT'!I18/Y4</f>
        <v>14324.786324786326</v>
      </c>
      <c r="J18" s="14">
        <f>'WEEKLY COMPETITIVE REPORT'!J18/Y4</f>
        <v>23351.851851851854</v>
      </c>
      <c r="K18" s="22">
        <f>'WEEKLY COMPETITIVE REPORT'!K18</f>
        <v>1860</v>
      </c>
      <c r="L18" s="22">
        <f>'WEEKLY COMPETITIVE REPORT'!L18</f>
        <v>3011</v>
      </c>
      <c r="M18" s="64">
        <f>'WEEKLY COMPETITIVE REPORT'!M18</f>
        <v>-38.65674373208077</v>
      </c>
      <c r="N18" s="14">
        <f t="shared" si="0"/>
        <v>1790.5982905982908</v>
      </c>
      <c r="O18" s="37">
        <f>'WEEKLY COMPETITIVE REPORT'!O18</f>
        <v>8</v>
      </c>
      <c r="P18" s="14">
        <f>'WEEKLY COMPETITIVE REPORT'!P18/Y4</f>
        <v>18014.245014245014</v>
      </c>
      <c r="Q18" s="14">
        <f>'WEEKLY COMPETITIVE REPORT'!Q18/Y4</f>
        <v>32350.42735042735</v>
      </c>
      <c r="R18" s="22">
        <f>'WEEKLY COMPETITIVE REPORT'!R18</f>
        <v>2541</v>
      </c>
      <c r="S18" s="22">
        <f>'WEEKLY COMPETITIVE REPORT'!S18</f>
        <v>4341</v>
      </c>
      <c r="T18" s="64">
        <f>'WEEKLY COMPETITIVE REPORT'!T18</f>
        <v>-44.315279612505506</v>
      </c>
      <c r="U18" s="14">
        <f>'WEEKLY COMPETITIVE REPORT'!U18/Y4</f>
        <v>32626.78062678063</v>
      </c>
      <c r="V18" s="14">
        <f t="shared" si="1"/>
        <v>2251.780626780627</v>
      </c>
      <c r="W18" s="25">
        <f t="shared" si="2"/>
        <v>50641.02564102564</v>
      </c>
      <c r="X18" s="22">
        <f>'WEEKLY COMPETITIVE REPORT'!X18</f>
        <v>4412</v>
      </c>
      <c r="Y18" s="56">
        <f>'WEEKLY COMPETITIVE REPORT'!Y18</f>
        <v>6953</v>
      </c>
    </row>
    <row r="19" spans="1:25" ht="12.75">
      <c r="A19" s="50">
        <v>6</v>
      </c>
      <c r="B19" s="4">
        <f>'WEEKLY COMPETITIVE REPORT'!B19</f>
        <v>2</v>
      </c>
      <c r="C19" s="4" t="str">
        <f>'WEEKLY COMPETITIVE REPORT'!C19</f>
        <v>WINX CLUB</v>
      </c>
      <c r="D19" s="4" t="str">
        <f>'WEEKLY COMPETITIVE REPORT'!D19</f>
        <v>WINX CLUB</v>
      </c>
      <c r="E19" s="4" t="str">
        <f>'WEEKLY COMPETITIVE REPORT'!E19</f>
        <v>IND</v>
      </c>
      <c r="F19" s="4" t="str">
        <f>'WEEKLY COMPETITIVE REPORT'!F19</f>
        <v>Karantanija</v>
      </c>
      <c r="G19" s="37">
        <f>'WEEKLY COMPETITIVE REPORT'!G19</f>
        <v>4</v>
      </c>
      <c r="H19" s="37">
        <f>'WEEKLY COMPETITIVE REPORT'!H19</f>
        <v>15</v>
      </c>
      <c r="I19" s="14">
        <f>'WEEKLY COMPETITIVE REPORT'!I19/Y4</f>
        <v>12347.578347578348</v>
      </c>
      <c r="J19" s="14">
        <f>'WEEKLY COMPETITIVE REPORT'!J19/Y4</f>
        <v>36084.04558404558</v>
      </c>
      <c r="K19" s="22">
        <f>'WEEKLY COMPETITIVE REPORT'!K19</f>
        <v>1744</v>
      </c>
      <c r="L19" s="22">
        <f>'WEEKLY COMPETITIVE REPORT'!L19</f>
        <v>4822</v>
      </c>
      <c r="M19" s="64">
        <f>'WEEKLY COMPETITIVE REPORT'!M19</f>
        <v>-65.7810587817299</v>
      </c>
      <c r="N19" s="14">
        <f t="shared" si="0"/>
        <v>823.1718898385566</v>
      </c>
      <c r="O19" s="37">
        <f>'WEEKLY COMPETITIVE REPORT'!O19</f>
        <v>15</v>
      </c>
      <c r="P19" s="14">
        <f>'WEEKLY COMPETITIVE REPORT'!P19/Y4</f>
        <v>16515.669515669517</v>
      </c>
      <c r="Q19" s="14">
        <f>'WEEKLY COMPETITIVE REPORT'!Q19/Y4</f>
        <v>51831.90883190883</v>
      </c>
      <c r="R19" s="22">
        <f>'WEEKLY COMPETITIVE REPORT'!R19</f>
        <v>2485</v>
      </c>
      <c r="S19" s="22">
        <f>'WEEKLY COMPETITIVE REPORT'!S19</f>
        <v>7156</v>
      </c>
      <c r="T19" s="64">
        <f>'WEEKLY COMPETITIVE REPORT'!T19</f>
        <v>-68.13609630077502</v>
      </c>
      <c r="U19" s="14">
        <f>'WEEKLY COMPETITIVE REPORT'!U19/Y4</f>
        <v>200233.61823361824</v>
      </c>
      <c r="V19" s="14">
        <f t="shared" si="1"/>
        <v>1101.044634377968</v>
      </c>
      <c r="W19" s="25">
        <f t="shared" si="2"/>
        <v>216749.28774928776</v>
      </c>
      <c r="X19" s="22">
        <f>'WEEKLY COMPETITIVE REPORT'!X19</f>
        <v>28419</v>
      </c>
      <c r="Y19" s="56">
        <f>'WEEKLY COMPETITIVE REPORT'!Y19</f>
        <v>30904</v>
      </c>
    </row>
    <row r="20" spans="1:25" ht="12.75">
      <c r="A20" s="51">
        <v>7</v>
      </c>
      <c r="B20" s="4">
        <f>'WEEKLY COMPETITIVE REPORT'!B20</f>
        <v>9</v>
      </c>
      <c r="C20" s="4" t="str">
        <f>'WEEKLY COMPETITIVE REPORT'!C20</f>
        <v>THE SMURFS</v>
      </c>
      <c r="D20" s="4" t="str">
        <f>'WEEKLY COMPETITIVE REPORT'!D20</f>
        <v>SMRKCI 3D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13</v>
      </c>
      <c r="H20" s="37">
        <f>'WEEKLY COMPETITIVE REPORT'!H20</f>
        <v>19</v>
      </c>
      <c r="I20" s="14">
        <f>'WEEKLY COMPETITIVE REPORT'!I20/Y4</f>
        <v>3792.022792022792</v>
      </c>
      <c r="J20" s="14">
        <f>'WEEKLY COMPETITIVE REPORT'!J20/Y4</f>
        <v>10528.490028490029</v>
      </c>
      <c r="K20" s="22">
        <f>'WEEKLY COMPETITIVE REPORT'!K20</f>
        <v>625</v>
      </c>
      <c r="L20" s="22">
        <f>'WEEKLY COMPETITIVE REPORT'!L20</f>
        <v>1693</v>
      </c>
      <c r="M20" s="64">
        <f>'WEEKLY COMPETITIVE REPORT'!M20</f>
        <v>-63.98322283858747</v>
      </c>
      <c r="N20" s="14">
        <f t="shared" si="0"/>
        <v>199.580146948568</v>
      </c>
      <c r="O20" s="37">
        <f>'WEEKLY COMPETITIVE REPORT'!O20</f>
        <v>19</v>
      </c>
      <c r="P20" s="14">
        <f>'WEEKLY COMPETITIVE REPORT'!P20/Y4</f>
        <v>10481.481481481482</v>
      </c>
      <c r="Q20" s="14">
        <f>'WEEKLY COMPETITIVE REPORT'!Q20/Y4</f>
        <v>13415.954415954417</v>
      </c>
      <c r="R20" s="22">
        <f>'WEEKLY COMPETITIVE REPORT'!R20</f>
        <v>1939</v>
      </c>
      <c r="S20" s="22">
        <f>'WEEKLY COMPETITIVE REPORT'!S20</f>
        <v>2128</v>
      </c>
      <c r="T20" s="64">
        <f>'WEEKLY COMPETITIVE REPORT'!T20</f>
        <v>-21.873009131450416</v>
      </c>
      <c r="U20" s="14">
        <f>'WEEKLY COMPETITIVE REPORT'!U20/Y4</f>
        <v>1340205.1282051282</v>
      </c>
      <c r="V20" s="14">
        <f t="shared" si="1"/>
        <v>551.6569200779727</v>
      </c>
      <c r="W20" s="25">
        <f t="shared" si="2"/>
        <v>1350686.6096866098</v>
      </c>
      <c r="X20" s="22">
        <f>'WEEKLY COMPETITIVE REPORT'!X20</f>
        <v>196729</v>
      </c>
      <c r="Y20" s="56">
        <f>'WEEKLY COMPETITIVE REPORT'!Y20</f>
        <v>198668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FOOTLOOSE</v>
      </c>
      <c r="D21" s="4" t="str">
        <f>'WEEKLY COMPETITIVE REPORT'!D21</f>
        <v>FOOTLOOSE</v>
      </c>
      <c r="E21" s="4" t="str">
        <f>'WEEKLY COMPETITIVE REPORT'!E21</f>
        <v>PAR</v>
      </c>
      <c r="F21" s="4" t="str">
        <f>'WEEKLY COMPETITIVE REPORT'!F21</f>
        <v>Karantanija</v>
      </c>
      <c r="G21" s="37">
        <f>'WEEKLY COMPETITIVE REPORT'!G21</f>
        <v>3</v>
      </c>
      <c r="H21" s="37">
        <f>'WEEKLY COMPETITIVE REPORT'!H21</f>
        <v>7</v>
      </c>
      <c r="I21" s="14">
        <f>'WEEKLY COMPETITIVE REPORT'!I21/Y4</f>
        <v>6491.452991452992</v>
      </c>
      <c r="J21" s="14">
        <f>'WEEKLY COMPETITIVE REPORT'!J21/Y4</f>
        <v>11022.792022792024</v>
      </c>
      <c r="K21" s="22">
        <f>'WEEKLY COMPETITIVE REPORT'!K21</f>
        <v>936</v>
      </c>
      <c r="L21" s="22">
        <f>'WEEKLY COMPETITIVE REPORT'!L21</f>
        <v>1614</v>
      </c>
      <c r="M21" s="64">
        <f>'WEEKLY COMPETITIVE REPORT'!M21</f>
        <v>-41.10881364693719</v>
      </c>
      <c r="N21" s="14">
        <f aca="true" t="shared" si="3" ref="N21:N33">I21/H21</f>
        <v>927.3504273504275</v>
      </c>
      <c r="O21" s="37">
        <f>'WEEKLY COMPETITIVE REPORT'!O21</f>
        <v>7</v>
      </c>
      <c r="P21" s="14">
        <f>'WEEKLY COMPETITIVE REPORT'!P21/Y4</f>
        <v>9065.527065527067</v>
      </c>
      <c r="Q21" s="14">
        <f>'WEEKLY COMPETITIVE REPORT'!Q21/Y4</f>
        <v>18168.09116809117</v>
      </c>
      <c r="R21" s="22">
        <f>'WEEKLY COMPETITIVE REPORT'!R21</f>
        <v>1424</v>
      </c>
      <c r="S21" s="22">
        <f>'WEEKLY COMPETITIVE REPORT'!S21</f>
        <v>2821</v>
      </c>
      <c r="T21" s="64">
        <f>'WEEKLY COMPETITIVE REPORT'!T21</f>
        <v>-50.10192880664889</v>
      </c>
      <c r="U21" s="14">
        <f>'WEEKLY COMPETITIVE REPORT'!U21/Y4</f>
        <v>59790.5982905983</v>
      </c>
      <c r="V21" s="14">
        <f aca="true" t="shared" si="4" ref="V21:V33">P21/O21</f>
        <v>1295.0752950752953</v>
      </c>
      <c r="W21" s="25">
        <f aca="true" t="shared" si="5" ref="W21:W33">P21+U21</f>
        <v>68856.12535612537</v>
      </c>
      <c r="X21" s="22">
        <f>'WEEKLY COMPETITIVE REPORT'!X21</f>
        <v>9387</v>
      </c>
      <c r="Y21" s="56">
        <f>'WEEKLY COMPETITIVE REPORT'!Y21</f>
        <v>10811</v>
      </c>
    </row>
    <row r="22" spans="1:25" ht="12.75">
      <c r="A22" s="50">
        <v>9</v>
      </c>
      <c r="B22" s="4">
        <f>'WEEKLY COMPETITIVE REPORT'!B22</f>
        <v>8</v>
      </c>
      <c r="C22" s="4" t="str">
        <f>'WEEKLY COMPETITIVE REPORT'!C22</f>
        <v>PARANORMAL ACTIVITY 3</v>
      </c>
      <c r="D22" s="4" t="str">
        <f>'WEEKLY COMPETITIVE REPORT'!D22</f>
        <v>PARANORMALNO 3</v>
      </c>
      <c r="E22" s="4" t="str">
        <f>'WEEKLY COMPETITIVE REPORT'!E22</f>
        <v>PAR</v>
      </c>
      <c r="F22" s="4" t="str">
        <f>'WEEKLY COMPETITIVE REPORT'!F22</f>
        <v>Karantanija</v>
      </c>
      <c r="G22" s="37">
        <f>'WEEKLY COMPETITIVE REPORT'!G22</f>
        <v>4</v>
      </c>
      <c r="H22" s="37">
        <f>'WEEKLY COMPETITIVE REPORT'!H22</f>
        <v>6</v>
      </c>
      <c r="I22" s="14">
        <f>'WEEKLY COMPETITIVE REPORT'!I22/Y4</f>
        <v>6165.242165242165</v>
      </c>
      <c r="J22" s="14">
        <f>'WEEKLY COMPETITIVE REPORT'!J22/Y4</f>
        <v>10937.321937321938</v>
      </c>
      <c r="K22" s="22">
        <f>'WEEKLY COMPETITIVE REPORT'!K22</f>
        <v>933</v>
      </c>
      <c r="L22" s="22">
        <f>'WEEKLY COMPETITIVE REPORT'!L22</f>
        <v>1562</v>
      </c>
      <c r="M22" s="64">
        <f>'WEEKLY COMPETITIVE REPORT'!M22</f>
        <v>-43.6311539463402</v>
      </c>
      <c r="N22" s="14">
        <f t="shared" si="3"/>
        <v>1027.5403608736942</v>
      </c>
      <c r="O22" s="37">
        <f>'WEEKLY COMPETITIVE REPORT'!O22</f>
        <v>6</v>
      </c>
      <c r="P22" s="14">
        <f>'WEEKLY COMPETITIVE REPORT'!P22/Y4</f>
        <v>8272.079772079773</v>
      </c>
      <c r="Q22" s="14">
        <f>'WEEKLY COMPETITIVE REPORT'!Q22/Y4</f>
        <v>17162.393162393164</v>
      </c>
      <c r="R22" s="22">
        <f>'WEEKLY COMPETITIVE REPORT'!R22</f>
        <v>1334</v>
      </c>
      <c r="S22" s="22">
        <f>'WEEKLY COMPETITIVE REPORT'!S22</f>
        <v>2637</v>
      </c>
      <c r="T22" s="64">
        <f>'WEEKLY COMPETITIVE REPORT'!T22</f>
        <v>-51.80112881806109</v>
      </c>
      <c r="U22" s="14">
        <f>'WEEKLY COMPETITIVE REPORT'!U22/Y4</f>
        <v>80638.17663817665</v>
      </c>
      <c r="V22" s="14">
        <f t="shared" si="4"/>
        <v>1378.6799620132954</v>
      </c>
      <c r="W22" s="25">
        <f t="shared" si="5"/>
        <v>88910.25641025642</v>
      </c>
      <c r="X22" s="22">
        <f>'WEEKLY COMPETITIVE REPORT'!X22</f>
        <v>12559</v>
      </c>
      <c r="Y22" s="56">
        <f>'WEEKLY COMPETITIVE REPORT'!Y22</f>
        <v>13893</v>
      </c>
    </row>
    <row r="23" spans="1:25" ht="12.75">
      <c r="A23" s="50">
        <v>10</v>
      </c>
      <c r="B23" s="4">
        <f>'WEEKLY COMPETITIVE REPORT'!B23</f>
        <v>5</v>
      </c>
      <c r="C23" s="4" t="str">
        <f>'WEEKLY COMPETITIVE REPORT'!C23</f>
        <v>THREE MUSKETEERS 3D</v>
      </c>
      <c r="D23" s="4" t="str">
        <f>'WEEKLY COMPETITIVE REPORT'!D23</f>
        <v>TRIJE MUŠKETIRJI 3D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4</v>
      </c>
      <c r="H23" s="37">
        <f>'WEEKLY COMPETITIVE REPORT'!H23</f>
        <v>12</v>
      </c>
      <c r="I23" s="14">
        <f>'WEEKLY COMPETITIVE REPORT'!I23/Y4</f>
        <v>5574.074074074075</v>
      </c>
      <c r="J23" s="14">
        <f>'WEEKLY COMPETITIVE REPORT'!J23/Y4</f>
        <v>18631.054131054134</v>
      </c>
      <c r="K23" s="22">
        <f>'WEEKLY COMPETITIVE REPORT'!K23</f>
        <v>733</v>
      </c>
      <c r="L23" s="22">
        <f>'WEEKLY COMPETITIVE REPORT'!L23</f>
        <v>2384</v>
      </c>
      <c r="M23" s="64">
        <f>'WEEKLY COMPETITIVE REPORT'!M23</f>
        <v>-70.0818105359737</v>
      </c>
      <c r="N23" s="14">
        <f t="shared" si="3"/>
        <v>464.50617283950623</v>
      </c>
      <c r="O23" s="37">
        <f>'WEEKLY COMPETITIVE REPORT'!O23</f>
        <v>12</v>
      </c>
      <c r="P23" s="14">
        <f>'WEEKLY COMPETITIVE REPORT'!P23/Y4</f>
        <v>7519.943019943021</v>
      </c>
      <c r="Q23" s="14">
        <f>'WEEKLY COMPETITIVE REPORT'!Q23/Y4</f>
        <v>27202.279202279205</v>
      </c>
      <c r="R23" s="22">
        <f>'WEEKLY COMPETITIVE REPORT'!R23</f>
        <v>1041</v>
      </c>
      <c r="S23" s="22">
        <f>'WEEKLY COMPETITIVE REPORT'!S23</f>
        <v>3617</v>
      </c>
      <c r="T23" s="64">
        <f>'WEEKLY COMPETITIVE REPORT'!T23</f>
        <v>-72.35546711353163</v>
      </c>
      <c r="U23" s="14">
        <f>'WEEKLY COMPETITIVE REPORT'!U23/Y4</f>
        <v>127819.08831908833</v>
      </c>
      <c r="V23" s="14">
        <f t="shared" si="4"/>
        <v>626.6619183285851</v>
      </c>
      <c r="W23" s="25">
        <f t="shared" si="5"/>
        <v>135339.03133903135</v>
      </c>
      <c r="X23" s="22">
        <f>'WEEKLY COMPETITIVE REPORT'!X23</f>
        <v>17201</v>
      </c>
      <c r="Y23" s="56">
        <f>'WEEKLY COMPETITIVE REPORT'!Y23</f>
        <v>18242</v>
      </c>
    </row>
    <row r="24" spans="1:25" ht="12.75">
      <c r="A24" s="50">
        <v>11</v>
      </c>
      <c r="B24" s="4">
        <f>'WEEKLY COMPETITIVE REPORT'!B24</f>
        <v>6</v>
      </c>
      <c r="C24" s="4" t="str">
        <f>'WEEKLY COMPETITIVE REPORT'!C24</f>
        <v>JOHNNY ENGLISH 2</v>
      </c>
      <c r="D24" s="4" t="str">
        <f>'WEEKLY COMPETITIVE REPORT'!D24</f>
        <v>JOHNNY ENGLISH 2</v>
      </c>
      <c r="E24" s="4" t="str">
        <f>'WEEKLY COMPETITIVE REPORT'!E24</f>
        <v>UNI</v>
      </c>
      <c r="F24" s="4" t="str">
        <f>'WEEKLY COMPETITIVE REPORT'!F24</f>
        <v>Karantanija</v>
      </c>
      <c r="G24" s="37">
        <f>'WEEKLY COMPETITIVE REPORT'!G24</f>
        <v>9</v>
      </c>
      <c r="H24" s="37">
        <f>'WEEKLY COMPETITIVE REPORT'!H24</f>
        <v>19</v>
      </c>
      <c r="I24" s="14">
        <f>'WEEKLY COMPETITIVE REPORT'!I24/Y4</f>
        <v>5343.304843304843</v>
      </c>
      <c r="J24" s="14">
        <f>'WEEKLY COMPETITIVE REPORT'!J24/Y4</f>
        <v>14586.894586894588</v>
      </c>
      <c r="K24" s="22">
        <f>'WEEKLY COMPETITIVE REPORT'!K24</f>
        <v>760</v>
      </c>
      <c r="L24" s="22">
        <f>'WEEKLY COMPETITIVE REPORT'!L24</f>
        <v>2123</v>
      </c>
      <c r="M24" s="64">
        <f>'WEEKLY COMPETITIVE REPORT'!M24</f>
        <v>-63.369140625</v>
      </c>
      <c r="N24" s="14">
        <f t="shared" si="3"/>
        <v>281.2265707002549</v>
      </c>
      <c r="O24" s="37">
        <f>'WEEKLY COMPETITIVE REPORT'!O24</f>
        <v>19</v>
      </c>
      <c r="P24" s="14">
        <f>'WEEKLY COMPETITIVE REPORT'!P24/Y4</f>
        <v>7286.324786324787</v>
      </c>
      <c r="Q24" s="14">
        <f>'WEEKLY COMPETITIVE REPORT'!Q24/Y4</f>
        <v>21414.529914529914</v>
      </c>
      <c r="R24" s="22">
        <f>'WEEKLY COMPETITIVE REPORT'!R24</f>
        <v>1062</v>
      </c>
      <c r="S24" s="22">
        <f>'WEEKLY COMPETITIVE REPORT'!S24</f>
        <v>3199</v>
      </c>
      <c r="T24" s="64">
        <f>'WEEKLY COMPETITIVE REPORT'!T24</f>
        <v>-65.97485531829975</v>
      </c>
      <c r="U24" s="14">
        <f>'WEEKLY COMPETITIVE REPORT'!U24/Y4</f>
        <v>585547.0085470086</v>
      </c>
      <c r="V24" s="14">
        <f t="shared" si="4"/>
        <v>383.49077822762035</v>
      </c>
      <c r="W24" s="25">
        <f t="shared" si="5"/>
        <v>592833.3333333334</v>
      </c>
      <c r="X24" s="22">
        <f>'WEEKLY COMPETITIVE REPORT'!X24</f>
        <v>91708</v>
      </c>
      <c r="Y24" s="56">
        <f>'WEEKLY COMPETITIVE REPORT'!Y24</f>
        <v>92770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CONTAGION</v>
      </c>
      <c r="D25" s="4" t="str">
        <f>'WEEKLY COMPETITIVE REPORT'!D25</f>
        <v>KUŽNA NEVARNOST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4</v>
      </c>
      <c r="H25" s="37">
        <f>'WEEKLY COMPETITIVE REPORT'!H25</f>
        <v>6</v>
      </c>
      <c r="I25" s="14">
        <f>'WEEKLY COMPETITIVE REPORT'!I25/Y4</f>
        <v>3894.5868945868947</v>
      </c>
      <c r="J25" s="14">
        <f>'WEEKLY COMPETITIVE REPORT'!J25/Y4</f>
        <v>6545.584045584046</v>
      </c>
      <c r="K25" s="22">
        <f>'WEEKLY COMPETITIVE REPORT'!K25</f>
        <v>588</v>
      </c>
      <c r="L25" s="22">
        <f>'WEEKLY COMPETITIVE REPORT'!L25</f>
        <v>923</v>
      </c>
      <c r="M25" s="64">
        <f>'WEEKLY COMPETITIVE REPORT'!M25</f>
        <v>-40.50054406964091</v>
      </c>
      <c r="N25" s="14">
        <f t="shared" si="3"/>
        <v>649.0978157644824</v>
      </c>
      <c r="O25" s="37">
        <f>'WEEKLY COMPETITIVE REPORT'!O25</f>
        <v>6</v>
      </c>
      <c r="P25" s="14">
        <f>'WEEKLY COMPETITIVE REPORT'!P25/Y4</f>
        <v>5605.413105413106</v>
      </c>
      <c r="Q25" s="14">
        <f>'WEEKLY COMPETITIVE REPORT'!Q25/Y4</f>
        <v>9458.68945868946</v>
      </c>
      <c r="R25" s="22">
        <f>'WEEKLY COMPETITIVE REPORT'!R25</f>
        <v>895</v>
      </c>
      <c r="S25" s="22">
        <f>'WEEKLY COMPETITIVE REPORT'!S25</f>
        <v>1427</v>
      </c>
      <c r="T25" s="64">
        <f>'WEEKLY COMPETITIVE REPORT'!T25</f>
        <v>-40.73795180722891</v>
      </c>
      <c r="U25" s="14">
        <f>'WEEKLY COMPETITIVE REPORT'!U25/Y4</f>
        <v>59405.982905982906</v>
      </c>
      <c r="V25" s="14">
        <f t="shared" si="4"/>
        <v>934.2355175688509</v>
      </c>
      <c r="W25" s="25">
        <f t="shared" si="5"/>
        <v>65011.39601139601</v>
      </c>
      <c r="X25" s="22">
        <f>'WEEKLY COMPETITIVE REPORT'!X25</f>
        <v>9353</v>
      </c>
      <c r="Y25" s="56">
        <f>'WEEKLY COMPETITIVE REPORT'!Y25</f>
        <v>10248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REAL STEEL</v>
      </c>
      <c r="D26" s="4" t="str">
        <f>'WEEKLY COMPETITIVE REPORT'!D26</f>
        <v>JEKLENA MOČ</v>
      </c>
      <c r="E26" s="4" t="str">
        <f>'WEEKLY COMPETITIVE REPORT'!E26</f>
        <v>BVI</v>
      </c>
      <c r="F26" s="4" t="str">
        <f>'WEEKLY COMPETITIVE REPORT'!F26</f>
        <v>CENEX</v>
      </c>
      <c r="G26" s="37">
        <f>'WEEKLY COMPETITIVE REPORT'!G26</f>
        <v>3</v>
      </c>
      <c r="H26" s="37">
        <f>'WEEKLY COMPETITIVE REPORT'!H26</f>
        <v>8</v>
      </c>
      <c r="I26" s="14">
        <f>'WEEKLY COMPETITIVE REPORT'!I26/Y4</f>
        <v>2809.1168091168092</v>
      </c>
      <c r="J26" s="14">
        <f>'WEEKLY COMPETITIVE REPORT'!J26/Y4</f>
        <v>8173.789173789174</v>
      </c>
      <c r="K26" s="22">
        <f>'WEEKLY COMPETITIVE REPORT'!K26</f>
        <v>388</v>
      </c>
      <c r="L26" s="22">
        <f>'WEEKLY COMPETITIVE REPORT'!L26</f>
        <v>1109</v>
      </c>
      <c r="M26" s="64">
        <f>'WEEKLY COMPETITIVE REPORT'!M26</f>
        <v>-65.63262460787732</v>
      </c>
      <c r="N26" s="14">
        <f t="shared" si="3"/>
        <v>351.13960113960115</v>
      </c>
      <c r="O26" s="37">
        <f>'WEEKLY COMPETITIVE REPORT'!O26</f>
        <v>8</v>
      </c>
      <c r="P26" s="14">
        <f>'WEEKLY COMPETITIVE REPORT'!P26/Y4</f>
        <v>4012.820512820513</v>
      </c>
      <c r="Q26" s="14">
        <f>'WEEKLY COMPETITIVE REPORT'!Q26/Y4</f>
        <v>12227.920227920229</v>
      </c>
      <c r="R26" s="22">
        <f>'WEEKLY COMPETITIVE REPORT'!R26</f>
        <v>589</v>
      </c>
      <c r="S26" s="22">
        <f>'WEEKLY COMPETITIVE REPORT'!S26</f>
        <v>1806</v>
      </c>
      <c r="T26" s="64">
        <f>'WEEKLY COMPETITIVE REPORT'!T26</f>
        <v>-67.18313140726934</v>
      </c>
      <c r="U26" s="14">
        <f>'WEEKLY COMPETITIVE REPORT'!U26/Y4</f>
        <v>45081.196581196586</v>
      </c>
      <c r="V26" s="14">
        <f t="shared" si="4"/>
        <v>501.60256410256414</v>
      </c>
      <c r="W26" s="25">
        <f t="shared" si="5"/>
        <v>49094.0170940171</v>
      </c>
      <c r="X26" s="22">
        <f>'WEEKLY COMPETITIVE REPORT'!X26</f>
        <v>6771</v>
      </c>
      <c r="Y26" s="56">
        <f>'WEEKLY COMPETITIVE REPORT'!Y26</f>
        <v>7360</v>
      </c>
    </row>
    <row r="27" spans="1:25" ht="12.75" customHeight="1">
      <c r="A27" s="50">
        <v>14</v>
      </c>
      <c r="B27" s="4">
        <f>'WEEKLY COMPETITIVE REPORT'!B27</f>
        <v>13</v>
      </c>
      <c r="C27" s="4" t="str">
        <f>'WEEKLY COMPETITIVE REPORT'!C27</f>
        <v>WINNIE THE POOH</v>
      </c>
      <c r="D27" s="4" t="str">
        <f>'WEEKLY COMPETITIVE REPORT'!D27</f>
        <v>MEDVEDEK PU</v>
      </c>
      <c r="E27" s="4" t="str">
        <f>'WEEKLY COMPETITIVE REPORT'!E27</f>
        <v>BVI</v>
      </c>
      <c r="F27" s="4" t="str">
        <f>'WEEKLY COMPETITIVE REPORT'!F27</f>
        <v>CENEX</v>
      </c>
      <c r="G27" s="37">
        <f>'WEEKLY COMPETITIVE REPORT'!G27</f>
        <v>8</v>
      </c>
      <c r="H27" s="37">
        <f>'WEEKLY COMPETITIVE REPORT'!H27</f>
        <v>11</v>
      </c>
      <c r="I27" s="14">
        <f>'WEEKLY COMPETITIVE REPORT'!I27/Y4</f>
        <v>2498.575498575499</v>
      </c>
      <c r="J27" s="14">
        <f>'WEEKLY COMPETITIVE REPORT'!J27/Y17</f>
        <v>0.4957416607523066</v>
      </c>
      <c r="K27" s="22">
        <f>'WEEKLY COMPETITIVE REPORT'!K27</f>
        <v>391</v>
      </c>
      <c r="L27" s="22">
        <f>'WEEKLY COMPETITIVE REPORT'!L27</f>
        <v>964</v>
      </c>
      <c r="M27" s="64">
        <f>'WEEKLY COMPETITIVE REPORT'!M27</f>
        <v>-58.148413266523505</v>
      </c>
      <c r="N27" s="14">
        <f t="shared" si="3"/>
        <v>227.14322714322716</v>
      </c>
      <c r="O27" s="37">
        <f>'WEEKLY COMPETITIVE REPORT'!O27</f>
        <v>11</v>
      </c>
      <c r="P27" s="14">
        <f>'WEEKLY COMPETITIVE REPORT'!P27/Y4</f>
        <v>3364.672364672365</v>
      </c>
      <c r="Q27" s="14">
        <f>'WEEKLY COMPETITIVE REPORT'!Q27/Y17</f>
        <v>0.6743553347527798</v>
      </c>
      <c r="R27" s="22">
        <f>'WEEKLY COMPETITIVE REPORT'!R27</f>
        <v>530</v>
      </c>
      <c r="S27" s="22">
        <f>'WEEKLY COMPETITIVE REPORT'!S27</f>
        <v>1358</v>
      </c>
      <c r="T27" s="64">
        <f>'WEEKLY COMPETITIVE REPORT'!T27</f>
        <v>-58.56867216277846</v>
      </c>
      <c r="U27" s="14">
        <f>'WEEKLY COMPETITIVE REPORT'!U27/Y17</f>
        <v>6.645729832032174</v>
      </c>
      <c r="V27" s="14">
        <f t="shared" si="4"/>
        <v>305.8793058793059</v>
      </c>
      <c r="W27" s="25">
        <f t="shared" si="5"/>
        <v>3371.318094504397</v>
      </c>
      <c r="X27" s="22">
        <f>'WEEKLY COMPETITIVE REPORT'!X27</f>
        <v>13081</v>
      </c>
      <c r="Y27" s="56">
        <f>'WEEKLY COMPETITIVE REPORT'!Y27</f>
        <v>13611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KILLER ELITE</v>
      </c>
      <c r="D28" s="4" t="str">
        <f>'WEEKLY COMPETITIVE REPORT'!D28</f>
        <v>MORILSKA ELITA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5</v>
      </c>
      <c r="H28" s="37">
        <f>'WEEKLY COMPETITIVE REPORT'!H28</f>
        <v>6</v>
      </c>
      <c r="I28" s="14">
        <f>'WEEKLY COMPETITIVE REPORT'!I28/Y4</f>
        <v>1631.0541310541312</v>
      </c>
      <c r="J28" s="14">
        <f>'WEEKLY COMPETITIVE REPORT'!J28/Y17</f>
        <v>0.4300922640170334</v>
      </c>
      <c r="K28" s="22">
        <f>'WEEKLY COMPETITIVE REPORT'!K28</f>
        <v>224</v>
      </c>
      <c r="L28" s="22">
        <f>'WEEKLY COMPETITIVE REPORT'!L28</f>
        <v>722</v>
      </c>
      <c r="M28" s="64">
        <f>'WEEKLY COMPETITIVE REPORT'!M28</f>
        <v>-68.50935093509351</v>
      </c>
      <c r="N28" s="14">
        <f t="shared" si="3"/>
        <v>271.8423551756885</v>
      </c>
      <c r="O28" s="37">
        <f>'WEEKLY COMPETITIVE REPORT'!O28</f>
        <v>6</v>
      </c>
      <c r="P28" s="14">
        <f>'WEEKLY COMPETITIVE REPORT'!P28/Y4</f>
        <v>2310.541310541311</v>
      </c>
      <c r="Q28" s="14">
        <f>'WEEKLY COMPETITIVE REPORT'!Q28/Y17</f>
        <v>0.681925715637568</v>
      </c>
      <c r="R28" s="22">
        <f>'WEEKLY COMPETITIVE REPORT'!R28</f>
        <v>346</v>
      </c>
      <c r="S28" s="22">
        <f>'WEEKLY COMPETITIVE REPORT'!S28</f>
        <v>1222</v>
      </c>
      <c r="T28" s="64">
        <f>'WEEKLY COMPETITIVE REPORT'!T28</f>
        <v>-71.86470078057242</v>
      </c>
      <c r="U28" s="14">
        <f>'WEEKLY COMPETITIVE REPORT'!U28/Y17</f>
        <v>6.050508634965697</v>
      </c>
      <c r="V28" s="14">
        <f t="shared" si="4"/>
        <v>385.0902184235518</v>
      </c>
      <c r="W28" s="25">
        <f t="shared" si="5"/>
        <v>2316.5918191762767</v>
      </c>
      <c r="X28" s="22">
        <f>'WEEKLY COMPETITIVE REPORT'!X28</f>
        <v>11144</v>
      </c>
      <c r="Y28" s="56">
        <f>'WEEKLY COMPETITIVE REPORT'!Y28</f>
        <v>11490</v>
      </c>
    </row>
    <row r="29" spans="1:25" ht="12.75">
      <c r="A29" s="50">
        <v>16</v>
      </c>
      <c r="B29" s="4">
        <f>'WEEKLY COMPETITIVE REPORT'!B29</f>
        <v>15</v>
      </c>
      <c r="C29" s="4" t="str">
        <f>'WEEKLY COMPETITIVE REPORT'!C29</f>
        <v>THE THING</v>
      </c>
      <c r="D29" s="4" t="str">
        <f>'WEEKLY COMPETITIVE REPORT'!D29</f>
        <v>STVOR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3</v>
      </c>
      <c r="H29" s="37">
        <f>'WEEKLY COMPETITIVE REPORT'!H29</f>
        <v>4</v>
      </c>
      <c r="I29" s="14">
        <f>'WEEKLY COMPETITIVE REPORT'!I29/Y4</f>
        <v>1676.6381766381767</v>
      </c>
      <c r="J29" s="14">
        <f>'WEEKLY COMPETITIVE REPORT'!J29/Y17</f>
        <v>0.22297137449727938</v>
      </c>
      <c r="K29" s="22">
        <f>'WEEKLY COMPETITIVE REPORT'!K29</f>
        <v>233</v>
      </c>
      <c r="L29" s="22">
        <f>'WEEKLY COMPETITIVE REPORT'!L29</f>
        <v>370</v>
      </c>
      <c r="M29" s="64">
        <f>'WEEKLY COMPETITIVE REPORT'!M29</f>
        <v>-37.55968169761273</v>
      </c>
      <c r="N29" s="14">
        <f t="shared" si="3"/>
        <v>419.15954415954417</v>
      </c>
      <c r="O29" s="37">
        <f>'WEEKLY COMPETITIVE REPORT'!O29</f>
        <v>4</v>
      </c>
      <c r="P29" s="14">
        <f>'WEEKLY COMPETITIVE REPORT'!P29/Y4</f>
        <v>2188.034188034188</v>
      </c>
      <c r="Q29" s="14">
        <f>'WEEKLY COMPETITIVE REPORT'!Q29/Y17</f>
        <v>0.3126330731014904</v>
      </c>
      <c r="R29" s="22">
        <f>'WEEKLY COMPETITIVE REPORT'!R29</f>
        <v>322</v>
      </c>
      <c r="S29" s="22">
        <f>'WEEKLY COMPETITIVE REPORT'!S29</f>
        <v>552</v>
      </c>
      <c r="T29" s="64">
        <f>'WEEKLY COMPETITIVE REPORT'!T29</f>
        <v>-41.88422247446084</v>
      </c>
      <c r="U29" s="14">
        <f>'WEEKLY COMPETITIVE REPORT'!U29/Y4</f>
        <v>16051.282051282053</v>
      </c>
      <c r="V29" s="14">
        <f t="shared" si="4"/>
        <v>547.008547008547</v>
      </c>
      <c r="W29" s="25">
        <f t="shared" si="5"/>
        <v>18239.316239316242</v>
      </c>
      <c r="X29" s="22">
        <f>'WEEKLY COMPETITIVE REPORT'!X29</f>
        <v>2483</v>
      </c>
      <c r="Y29" s="56">
        <f>'WEEKLY COMPETITIVE REPORT'!Y29</f>
        <v>2805</v>
      </c>
    </row>
    <row r="30" spans="1:25" ht="12.75">
      <c r="A30" s="51">
        <v>17</v>
      </c>
      <c r="B30" s="4">
        <f>'WEEKLY COMPETITIVE REPORT'!B30</f>
        <v>18</v>
      </c>
      <c r="C30" s="4" t="str">
        <f>'WEEKLY COMPETITIVE REPORT'!C30</f>
        <v>CRAZY, STUPID, LOVE</v>
      </c>
      <c r="D30" s="4" t="str">
        <f>'WEEKLY COMPETITIVE REPORT'!D30</f>
        <v>TA NORA LJUBEZEN</v>
      </c>
      <c r="E30" s="4" t="str">
        <f>'WEEKLY COMPETITIVE REPORT'!E30</f>
        <v>WB</v>
      </c>
      <c r="F30" s="4" t="str">
        <f>'WEEKLY COMPETITIVE REPORT'!F30</f>
        <v>Blitz</v>
      </c>
      <c r="G30" s="37">
        <f>'WEEKLY COMPETITIVE REPORT'!G30</f>
        <v>10</v>
      </c>
      <c r="H30" s="37">
        <f>'WEEKLY COMPETITIVE REPORT'!H30</f>
        <v>8</v>
      </c>
      <c r="I30" s="14">
        <f>'WEEKLY COMPETITIVE REPORT'!I30/Y4</f>
        <v>903.1339031339032</v>
      </c>
      <c r="J30" s="14">
        <f>'WEEKLY COMPETITIVE REPORT'!J30/Y17</f>
        <v>0.16512893304944404</v>
      </c>
      <c r="K30" s="22">
        <f>'WEEKLY COMPETITIVE REPORT'!K30</f>
        <v>733</v>
      </c>
      <c r="L30" s="22">
        <f>'WEEKLY COMPETITIVE REPORT'!L30</f>
        <v>268</v>
      </c>
      <c r="M30" s="64">
        <f>'WEEKLY COMPETITIVE REPORT'!M30</f>
        <v>-54.58452722063038</v>
      </c>
      <c r="N30" s="14">
        <f t="shared" si="3"/>
        <v>112.8917378917379</v>
      </c>
      <c r="O30" s="37">
        <f>'WEEKLY COMPETITIVE REPORT'!O30</f>
        <v>8</v>
      </c>
      <c r="P30" s="14">
        <f>'WEEKLY COMPETITIVE REPORT'!P30/Y4</f>
        <v>1444.4444444444446</v>
      </c>
      <c r="Q30" s="14">
        <f>'WEEKLY COMPETITIVE REPORT'!Q30/Y17</f>
        <v>0.2259285545303998</v>
      </c>
      <c r="R30" s="22">
        <f>'WEEKLY COMPETITIVE REPORT'!R30</f>
        <v>208</v>
      </c>
      <c r="S30" s="22">
        <f>'WEEKLY COMPETITIVE REPORT'!S30</f>
        <v>374</v>
      </c>
      <c r="T30" s="64">
        <f>'WEEKLY COMPETITIVE REPORT'!T30</f>
        <v>-46.910994764397905</v>
      </c>
      <c r="U30" s="14">
        <f>'WEEKLY COMPETITIVE REPORT'!U30/Y4</f>
        <v>126522.79202279203</v>
      </c>
      <c r="V30" s="14">
        <f t="shared" si="4"/>
        <v>180.55555555555557</v>
      </c>
      <c r="W30" s="25">
        <f t="shared" si="5"/>
        <v>127967.23646723646</v>
      </c>
      <c r="X30" s="22">
        <f>'WEEKLY COMPETITIVE REPORT'!X30</f>
        <v>20176</v>
      </c>
      <c r="Y30" s="56">
        <f>'WEEKLY COMPETITIVE REPORT'!Y30</f>
        <v>20384</v>
      </c>
    </row>
    <row r="31" spans="1:25" ht="12.75">
      <c r="A31" s="50">
        <v>18</v>
      </c>
      <c r="B31" s="4">
        <f>'WEEKLY COMPETITIVE REPORT'!B31</f>
        <v>14</v>
      </c>
      <c r="C31" s="4" t="str">
        <f>'WEEKLY COMPETITIVE REPORT'!C31</f>
        <v>LAHKO NOČ, GOSPODIČNA</v>
      </c>
      <c r="D31" s="4" t="str">
        <f>'WEEKLY COMPETITIVE REPORT'!D31</f>
        <v>LAHKO NOČ, GOSPODIČNA</v>
      </c>
      <c r="E31" s="4" t="str">
        <f>'WEEKLY COMPETITIVE REPORT'!E31</f>
        <v>DOMEST</v>
      </c>
      <c r="F31" s="4" t="str">
        <f>'WEEKLY COMPETITIVE REPORT'!F31</f>
        <v>Cinemania</v>
      </c>
      <c r="G31" s="37">
        <f>'WEEKLY COMPETITIVE REPORT'!G31</f>
        <v>7</v>
      </c>
      <c r="H31" s="37">
        <f>'WEEKLY COMPETITIVE REPORT'!H31</f>
        <v>10</v>
      </c>
      <c r="I31" s="14">
        <f>'WEEKLY COMPETITIVE REPORT'!I31/Y4</f>
        <v>720.7977207977208</v>
      </c>
      <c r="J31" s="14">
        <f>'WEEKLY COMPETITIVE REPORT'!J31/Y17</f>
        <v>0.24035959309202745</v>
      </c>
      <c r="K31" s="22">
        <f>'WEEKLY COMPETITIVE REPORT'!K31</f>
        <v>140</v>
      </c>
      <c r="L31" s="22">
        <f>'WEEKLY COMPETITIVE REPORT'!L31</f>
        <v>429</v>
      </c>
      <c r="M31" s="64">
        <f>'WEEKLY COMPETITIVE REPORT'!M31</f>
        <v>-75.0984251968504</v>
      </c>
      <c r="N31" s="14">
        <f t="shared" si="3"/>
        <v>72.07977207977208</v>
      </c>
      <c r="O31" s="37">
        <f>'WEEKLY COMPETITIVE REPORT'!O31</f>
        <v>10</v>
      </c>
      <c r="P31" s="14">
        <f>'WEEKLY COMPETITIVE REPORT'!P31/Y4</f>
        <v>1159.5441595441596</v>
      </c>
      <c r="Q31" s="14">
        <f>'WEEKLY COMPETITIVE REPORT'!Q31/Y17</f>
        <v>0.3388928317955997</v>
      </c>
      <c r="R31" s="22">
        <f>'WEEKLY COMPETITIVE REPORT'!R31</f>
        <v>202</v>
      </c>
      <c r="S31" s="22">
        <f>'WEEKLY COMPETITIVE REPORT'!S31</f>
        <v>622</v>
      </c>
      <c r="T31" s="64">
        <f>'WEEKLY COMPETITIVE REPORT'!T31</f>
        <v>-71.58813263525306</v>
      </c>
      <c r="U31" s="14">
        <f>'WEEKLY COMPETITIVE REPORT'!U31/Y4</f>
        <v>58136.75213675214</v>
      </c>
      <c r="V31" s="14">
        <f t="shared" si="4"/>
        <v>115.95441595441596</v>
      </c>
      <c r="W31" s="25">
        <f t="shared" si="5"/>
        <v>59296.2962962963</v>
      </c>
      <c r="X31" s="22">
        <f>'WEEKLY COMPETITIVE REPORT'!X31</f>
        <v>9297</v>
      </c>
      <c r="Y31" s="56">
        <f>'WEEKLY COMPETITIVE REPORT'!Y31</f>
        <v>9499</v>
      </c>
    </row>
    <row r="32" spans="1:25" ht="12.75">
      <c r="A32" s="50">
        <v>19</v>
      </c>
      <c r="B32" s="4">
        <f>'WEEKLY COMPETITIVE REPORT'!B32</f>
        <v>16</v>
      </c>
      <c r="C32" s="4" t="str">
        <f>'WEEKLY COMPETITIVE REPORT'!C32</f>
        <v>FRIENDS WITH BENEFITS</v>
      </c>
      <c r="D32" s="4" t="str">
        <f>'WEEKLY COMPETITIVE REPORT'!D32</f>
        <v>PRIJATELJA SAMO ZA SEKS</v>
      </c>
      <c r="E32" s="4" t="str">
        <f>'WEEKLY COMPETITIVE REPORT'!E32</f>
        <v>SONY</v>
      </c>
      <c r="F32" s="4" t="str">
        <f>'WEEKLY COMPETITIVE REPORT'!F32</f>
        <v>CF</v>
      </c>
      <c r="G32" s="37">
        <f>'WEEKLY COMPETITIVE REPORT'!G32</f>
        <v>8</v>
      </c>
      <c r="H32" s="37">
        <f>'WEEKLY COMPETITIVE REPORT'!H32</f>
        <v>8</v>
      </c>
      <c r="I32" s="14">
        <f>'WEEKLY COMPETITIVE REPORT'!I32/Y4</f>
        <v>649.5726495726497</v>
      </c>
      <c r="J32" s="14">
        <f>'WEEKLY COMPETITIVE REPORT'!J32/Y17</f>
        <v>0.2023894014667613</v>
      </c>
      <c r="K32" s="22">
        <f>'WEEKLY COMPETITIVE REPORT'!K32</f>
        <v>95</v>
      </c>
      <c r="L32" s="22">
        <f>'WEEKLY COMPETITIVE REPORT'!L32</f>
        <v>361</v>
      </c>
      <c r="M32" s="64">
        <f>'WEEKLY COMPETITIVE REPORT'!M32</f>
        <v>-73.3489187609585</v>
      </c>
      <c r="N32" s="14">
        <f t="shared" si="3"/>
        <v>81.1965811965812</v>
      </c>
      <c r="O32" s="37">
        <f>'WEEKLY COMPETITIVE REPORT'!O32</f>
        <v>8</v>
      </c>
      <c r="P32" s="14">
        <f>'WEEKLY COMPETITIVE REPORT'!P32/Y4</f>
        <v>790.5982905982906</v>
      </c>
      <c r="Q32" s="14">
        <f>'WEEKLY COMPETITIVE REPORT'!Q32/Y17</f>
        <v>0.2998580553584102</v>
      </c>
      <c r="R32" s="22">
        <f>'WEEKLY COMPETITIVE REPORT'!R32</f>
        <v>125</v>
      </c>
      <c r="S32" s="22">
        <f>'WEEKLY COMPETITIVE REPORT'!S32</f>
        <v>548</v>
      </c>
      <c r="T32" s="64">
        <f>'WEEKLY COMPETITIVE REPORT'!T32</f>
        <v>-78.10650887573965</v>
      </c>
      <c r="U32" s="14">
        <f>'WEEKLY COMPETITIVE REPORT'!U32/Y4</f>
        <v>156377.49287749288</v>
      </c>
      <c r="V32" s="14">
        <f t="shared" si="4"/>
        <v>98.82478632478633</v>
      </c>
      <c r="W32" s="25">
        <f t="shared" si="5"/>
        <v>157168.09116809117</v>
      </c>
      <c r="X32" s="22">
        <f>'WEEKLY COMPETITIVE REPORT'!X32</f>
        <v>24598</v>
      </c>
      <c r="Y32" s="56">
        <f>'WEEKLY COMPETITIVE REPORT'!Y32</f>
        <v>24723</v>
      </c>
    </row>
    <row r="33" spans="1:25" ht="13.5" thickBot="1">
      <c r="A33" s="50">
        <v>20</v>
      </c>
      <c r="B33" s="4">
        <f>'WEEKLY COMPETITIVE REPORT'!B33</f>
        <v>19</v>
      </c>
      <c r="C33" s="4" t="str">
        <f>'WEEKLY COMPETITIVE REPORT'!C33</f>
        <v>CARS 2</v>
      </c>
      <c r="D33" s="4" t="str">
        <f>'WEEKLY COMPETITIVE REPORT'!D33</f>
        <v>CARS 2</v>
      </c>
      <c r="E33" s="4" t="str">
        <f>'WEEKLY COMPETITIVE REPORT'!E33</f>
        <v>BVI</v>
      </c>
      <c r="F33" s="4" t="str">
        <f>'WEEKLY COMPETITIVE REPORT'!F33</f>
        <v>CENEX</v>
      </c>
      <c r="G33" s="37">
        <f>'WEEKLY COMPETITIVE REPORT'!G33</f>
        <v>21</v>
      </c>
      <c r="H33" s="37">
        <f>'WEEKLY COMPETITIVE REPORT'!H33</f>
        <v>21</v>
      </c>
      <c r="I33" s="14">
        <f>'WEEKLY COMPETITIVE REPORT'!I33/Y4</f>
        <v>571.2250712250712</v>
      </c>
      <c r="J33" s="14">
        <f>'WEEKLY COMPETITIVE REPORT'!J33/Y17</f>
        <v>0.13035249585994796</v>
      </c>
      <c r="K33" s="22">
        <f>'WEEKLY COMPETITIVE REPORT'!K33</f>
        <v>92</v>
      </c>
      <c r="L33" s="22">
        <f>'WEEKLY COMPETITIVE REPORT'!L33</f>
        <v>242</v>
      </c>
      <c r="M33" s="64">
        <f>'WEEKLY COMPETITIVE REPORT'!M33</f>
        <v>-63.61161524500908</v>
      </c>
      <c r="N33" s="14">
        <f t="shared" si="3"/>
        <v>27.201193867860535</v>
      </c>
      <c r="O33" s="37">
        <f>'WEEKLY COMPETITIVE REPORT'!O33</f>
        <v>21</v>
      </c>
      <c r="P33" s="14">
        <f>'WEEKLY COMPETITIVE REPORT'!P33/Y4</f>
        <v>571.2250712250712</v>
      </c>
      <c r="Q33" s="14">
        <f>'WEEKLY COMPETITIVE REPORT'!Q33/Y17</f>
        <v>0.18405488526141472</v>
      </c>
      <c r="R33" s="22">
        <f>'WEEKLY COMPETITIVE REPORT'!R33</f>
        <v>92</v>
      </c>
      <c r="S33" s="22">
        <f>'WEEKLY COMPETITIVE REPORT'!S33</f>
        <v>340</v>
      </c>
      <c r="T33" s="64">
        <f>'WEEKLY COMPETITIVE REPORT'!T33</f>
        <v>-74.22879177377892</v>
      </c>
      <c r="U33" s="14">
        <f>'WEEKLY COMPETITIVE REPORT'!U33/Y4</f>
        <v>534059.8290598291</v>
      </c>
      <c r="V33" s="14">
        <f t="shared" si="4"/>
        <v>27.201193867860535</v>
      </c>
      <c r="W33" s="25">
        <f t="shared" si="5"/>
        <v>534631.0541310542</v>
      </c>
      <c r="X33" s="22">
        <f>'WEEKLY COMPETITIVE REPORT'!X33</f>
        <v>81367</v>
      </c>
      <c r="Y33" s="56">
        <f>'WEEKLY COMPETITIVE REPORT'!Y33</f>
        <v>81459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206</v>
      </c>
      <c r="I34" s="32">
        <f>SUM(I14:I33)</f>
        <v>173609.6866096867</v>
      </c>
      <c r="J34" s="31">
        <f>SUM(J14:J33)</f>
        <v>221293.90982774555</v>
      </c>
      <c r="K34" s="31">
        <f>SUM(K14:K33)</f>
        <v>24456</v>
      </c>
      <c r="L34" s="31">
        <f>SUM(L14:L33)</f>
        <v>34059</v>
      </c>
      <c r="M34" s="64">
        <f>'WEEKLY COMPETITIVE REPORT'!M34</f>
        <v>-47.68008929338027</v>
      </c>
      <c r="N34" s="32">
        <f>I34/H34</f>
        <v>842.7654689790617</v>
      </c>
      <c r="O34" s="40">
        <f>'WEEKLY COMPETITIVE REPORT'!O34</f>
        <v>206</v>
      </c>
      <c r="P34" s="31">
        <f>SUM(P14:P33)</f>
        <v>245793.4472934473</v>
      </c>
      <c r="Q34" s="31">
        <f>SUM(Q14:Q33)</f>
        <v>319803.2874490203</v>
      </c>
      <c r="R34" s="31">
        <f>SUM(R14:R33)</f>
        <v>36759</v>
      </c>
      <c r="S34" s="31">
        <f>SUM(S14:S33)</f>
        <v>51858</v>
      </c>
      <c r="T34" s="65">
        <f>P34/Q34-100%</f>
        <v>-0.23142301239592755</v>
      </c>
      <c r="U34" s="31">
        <f>SUM(U14:U33)</f>
        <v>3544414.4056401765</v>
      </c>
      <c r="V34" s="32">
        <f>P34/O34</f>
        <v>1193.1720742400355</v>
      </c>
      <c r="W34" s="31">
        <f>SUM(W14:W33)</f>
        <v>3790207.8529336243</v>
      </c>
      <c r="X34" s="31">
        <f>SUM(X14:X33)</f>
        <v>557992</v>
      </c>
      <c r="Y34" s="35">
        <f>SUM(Y14:Y33)</f>
        <v>594751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2011-11-17T12:41:32Z</dcterms:modified>
  <cp:category/>
  <cp:version/>
  <cp:contentType/>
  <cp:contentStatus/>
</cp:coreProperties>
</file>