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16" windowWidth="20190" windowHeight="1000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<sst xmlns="http://schemas.openxmlformats.org/spreadsheetml/2006/main" count="268" uniqueCount="101">
  <si>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</si>
  <si>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</si>
  <si>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</si>
  <si>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</si>
  <si>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</si>
  <si>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</si>
  <si>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</si>
  <si>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</si>
  <si>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</si>
  <si>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</si>
  <si>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</si>
  <si>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</si>
  <si>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</si>
  <si>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</si>
  <si>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</si>
  <si>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</si>
  <si>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</si>
  <si>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</si>
  <si>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</si>
  <si>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</si>
  <si>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</si>
  <si>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</si>
  <si>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</si>
  <si>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</si>
  <si>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</si>
  <si>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</si>
  <si>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</si>
  <si>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</si>
  <si>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</si>
  <si>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</si>
  <si>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</si>
  <si>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</si>
  <si>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</si>
  <si>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</si>
  <si>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</si>
  <si>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</si>
  <si>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</si>
  <si>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</si>
  <si>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</si>
  <si>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</si>
  <si>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</si>
  <si>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</si>
  <si>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</si>
  <si>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</si>
  <si>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</si>
  <si>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</si>
  <si>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</si>
  <si>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</si>
  <si>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</si>
  <si>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</si>
  <si>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</si>
  <si>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</si>
  <si>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New</t>
  </si>
  <si>
    <t>GREMO MI PO SVOJE</t>
  </si>
  <si>
    <t>DOMEST</t>
  </si>
  <si>
    <t>FOX</t>
  </si>
  <si>
    <t>HARRY POTTER AND THE DEATHLY HOLLOWS - PART 1</t>
  </si>
  <si>
    <t>HARRY POTTER IN SVETINJE SMRTI - 1.DEL</t>
  </si>
  <si>
    <t>DUE DATE</t>
  </si>
  <si>
    <t>DRAGA POČAKAJ SEM NA POTI</t>
  </si>
  <si>
    <t>MEGAMIND</t>
  </si>
  <si>
    <t>MEGAUM</t>
  </si>
  <si>
    <t>PAR</t>
  </si>
  <si>
    <t>THE CHRONICLES OF NARNIA: THE VOYAGE OF THE DAWN TREADER</t>
  </si>
  <si>
    <t>ZGODBE IZ NARNIJE: POTOVANJE POTEPUŠKE ZARJE</t>
  </si>
  <si>
    <t>LIFE AS WE KNOW IT</t>
  </si>
  <si>
    <t>ŽIVLJENJE, KOT GA POZNAŠ</t>
  </si>
  <si>
    <t>LITTLE FOCKERS</t>
  </si>
  <si>
    <t>NJUNA DRUŽINA</t>
  </si>
  <si>
    <t>FROZEN</t>
  </si>
  <si>
    <t>LEDENA PAST</t>
  </si>
  <si>
    <t>LE PETIT NICOLAS</t>
  </si>
  <si>
    <t>MALI NIKEC</t>
  </si>
  <si>
    <t>THE GIRL THAT PLAYED WITH FIRE (MAN SOM LEKTE MED ELDEN)</t>
  </si>
  <si>
    <t>DEKLE KI SE JE IGRALO Z OGNJEM</t>
  </si>
  <si>
    <t>SAMMY'S ADVENTURES: THE SECRET PASSAGE</t>
  </si>
  <si>
    <t>SAMOVA PUSTOLOVŠČINA: SKRIVNI PREHOD</t>
  </si>
  <si>
    <t>THE TOURIST</t>
  </si>
  <si>
    <t>TURIST</t>
  </si>
  <si>
    <t>SONY</t>
  </si>
  <si>
    <t>SEASON OF THE WITCH</t>
  </si>
  <si>
    <t>ČAS LOVA NA ČAROVNICE</t>
  </si>
  <si>
    <t>THE GIRL WHO KICKED THE HORNET'S NEST (LUFTSOLTTET SOM SPRÄNGDES)</t>
  </si>
  <si>
    <t>DEKLE, KI JE DREGNILO OSJE GNEZDO</t>
  </si>
  <si>
    <t>MR. NICE</t>
  </si>
  <si>
    <t>MR. JOINT</t>
  </si>
  <si>
    <t>GREEN HORNET</t>
  </si>
  <si>
    <t>ZELENI SRŠEN</t>
  </si>
  <si>
    <t>27 - Jan</t>
  </si>
  <si>
    <t>28 - Jan</t>
  </si>
  <si>
    <t>30 - Jan</t>
  </si>
  <si>
    <t>02 - Feb</t>
  </si>
  <si>
    <t>ANOTHER YEAR</t>
  </si>
  <si>
    <t>ŠE ENO LETO</t>
  </si>
  <si>
    <t>TANGLED</t>
  </si>
  <si>
    <t>ZLATOLASKA</t>
  </si>
  <si>
    <t>THE DILEMA</t>
  </si>
  <si>
    <t>DILEMA</t>
  </si>
  <si>
    <t>UNI</t>
  </si>
  <si>
    <t>BLACK SWAN</t>
  </si>
  <si>
    <t>ČRNI LABOD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</si>
</sst>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6"/>
      <c r="E4" s="8"/>
      <c r="F4" s="8"/>
      <c r="G4" s="19" t="s">
        <v>2</v>
      </c>
      <c r="H4" s="20"/>
      <c r="I4" s="20"/>
      <c r="J4" s="20"/>
      <c r="K4" s="82" t="s">
        <v>89</v>
      </c>
      <c r="L4" s="20"/>
      <c r="M4" s="83" t="s">
        <v>90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0.7276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88</v>
      </c>
      <c r="L5" s="7"/>
      <c r="M5" s="84" t="s">
        <v>91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v>40577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46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52</v>
      </c>
      <c r="C14" s="4" t="s">
        <v>94</v>
      </c>
      <c r="D14" s="4" t="s">
        <v>95</v>
      </c>
      <c r="E14" s="15" t="s">
        <v>48</v>
      </c>
      <c r="F14" s="15" t="s">
        <v>49</v>
      </c>
      <c r="G14" s="37">
        <v>1</v>
      </c>
      <c r="H14" s="37">
        <v>17</v>
      </c>
      <c r="I14" s="14">
        <v>49062</v>
      </c>
      <c r="J14" s="14"/>
      <c r="K14" s="14">
        <v>9159</v>
      </c>
      <c r="L14" s="14"/>
      <c r="M14" s="64"/>
      <c r="N14" s="14">
        <f>I14/H14</f>
        <v>2886</v>
      </c>
      <c r="O14" s="37">
        <v>17</v>
      </c>
      <c r="P14" s="14">
        <v>62300</v>
      </c>
      <c r="Q14" s="14"/>
      <c r="R14" s="14">
        <v>12419</v>
      </c>
      <c r="S14" s="14"/>
      <c r="T14" s="64"/>
      <c r="U14" s="75">
        <v>2221</v>
      </c>
      <c r="V14" s="14">
        <f>P14/O14</f>
        <v>3664.705882352941</v>
      </c>
      <c r="W14" s="75">
        <f>SUM(U14,P14)</f>
        <v>64521</v>
      </c>
      <c r="X14" s="75">
        <v>457</v>
      </c>
      <c r="Y14" s="76">
        <f>SUM(X14,R14)</f>
        <v>12876</v>
      </c>
    </row>
    <row r="15" spans="1:25" ht="12.75">
      <c r="A15" s="72">
        <v>2</v>
      </c>
      <c r="B15" s="72" t="s">
        <v>52</v>
      </c>
      <c r="C15" s="4" t="s">
        <v>96</v>
      </c>
      <c r="D15" s="4" t="s">
        <v>97</v>
      </c>
      <c r="E15" s="15" t="s">
        <v>98</v>
      </c>
      <c r="F15" s="15" t="s">
        <v>36</v>
      </c>
      <c r="G15" s="37">
        <v>1</v>
      </c>
      <c r="H15" s="37">
        <v>8</v>
      </c>
      <c r="I15" s="14">
        <v>23015</v>
      </c>
      <c r="J15" s="14"/>
      <c r="K15" s="88">
        <v>4625</v>
      </c>
      <c r="L15" s="88"/>
      <c r="M15" s="64"/>
      <c r="N15" s="14">
        <f>I15/H15</f>
        <v>2876.875</v>
      </c>
      <c r="O15" s="73">
        <v>8</v>
      </c>
      <c r="P15" s="22">
        <v>31218</v>
      </c>
      <c r="Q15" s="22"/>
      <c r="R15" s="22">
        <v>6923</v>
      </c>
      <c r="S15" s="22"/>
      <c r="T15" s="64"/>
      <c r="U15" s="75">
        <v>1210</v>
      </c>
      <c r="V15" s="14">
        <f>P15/O15</f>
        <v>3902.25</v>
      </c>
      <c r="W15" s="75">
        <f>SUM(U15,P15)</f>
        <v>32428</v>
      </c>
      <c r="X15" s="75">
        <v>335</v>
      </c>
      <c r="Y15" s="76">
        <f>SUM(X15,R15)</f>
        <v>7258</v>
      </c>
    </row>
    <row r="16" spans="1:25" ht="12.75">
      <c r="A16" s="72">
        <v>3</v>
      </c>
      <c r="B16" s="72" t="s">
        <v>52</v>
      </c>
      <c r="C16" s="4" t="s">
        <v>99</v>
      </c>
      <c r="D16" s="4" t="s">
        <v>100</v>
      </c>
      <c r="E16" s="15" t="s">
        <v>55</v>
      </c>
      <c r="F16" s="15" t="s">
        <v>42</v>
      </c>
      <c r="G16" s="37">
        <v>1</v>
      </c>
      <c r="H16" s="37">
        <v>3</v>
      </c>
      <c r="I16" s="24">
        <v>16560</v>
      </c>
      <c r="J16" s="24"/>
      <c r="K16" s="24">
        <v>3355</v>
      </c>
      <c r="L16" s="24"/>
      <c r="M16" s="64"/>
      <c r="N16" s="14">
        <f>I16/H16</f>
        <v>5520</v>
      </c>
      <c r="O16" s="73">
        <v>3</v>
      </c>
      <c r="P16" s="22">
        <v>24972</v>
      </c>
      <c r="Q16" s="22"/>
      <c r="R16" s="22">
        <v>5520</v>
      </c>
      <c r="S16" s="22"/>
      <c r="T16" s="64"/>
      <c r="U16" s="75">
        <v>1008</v>
      </c>
      <c r="V16" s="14">
        <f>P16/O16</f>
        <v>8324</v>
      </c>
      <c r="W16" s="75">
        <f>SUM(U16,P16)</f>
        <v>25980</v>
      </c>
      <c r="X16" s="75">
        <v>312</v>
      </c>
      <c r="Y16" s="76">
        <f>SUM(X16,R16)</f>
        <v>5832</v>
      </c>
    </row>
    <row r="17" spans="1:25" ht="12.75">
      <c r="A17" s="72">
        <v>4</v>
      </c>
      <c r="B17" s="72">
        <v>2</v>
      </c>
      <c r="C17" s="4" t="s">
        <v>77</v>
      </c>
      <c r="D17" s="4" t="s">
        <v>78</v>
      </c>
      <c r="E17" s="15" t="s">
        <v>79</v>
      </c>
      <c r="F17" s="15" t="s">
        <v>42</v>
      </c>
      <c r="G17" s="37">
        <v>4</v>
      </c>
      <c r="H17" s="37">
        <v>8</v>
      </c>
      <c r="I17" s="24">
        <v>12466</v>
      </c>
      <c r="J17" s="24">
        <v>17556</v>
      </c>
      <c r="K17" s="24">
        <v>2503</v>
      </c>
      <c r="L17" s="24">
        <v>3482</v>
      </c>
      <c r="M17" s="64">
        <f>(I17/J17*100)-100</f>
        <v>-28.99293688767372</v>
      </c>
      <c r="N17" s="14">
        <f>I17/H17</f>
        <v>1558.25</v>
      </c>
      <c r="O17" s="73">
        <v>8</v>
      </c>
      <c r="P17" s="14">
        <v>16494</v>
      </c>
      <c r="Q17" s="14">
        <v>24364</v>
      </c>
      <c r="R17" s="14">
        <v>3610</v>
      </c>
      <c r="S17" s="14">
        <v>5273</v>
      </c>
      <c r="T17" s="64">
        <f>(P17/Q17*100)-100</f>
        <v>-32.30175669019866</v>
      </c>
      <c r="U17" s="75">
        <v>118106</v>
      </c>
      <c r="V17" s="14">
        <f>P17/O17</f>
        <v>2061.75</v>
      </c>
      <c r="W17" s="75">
        <f>SUM(U17,P17)</f>
        <v>134600</v>
      </c>
      <c r="X17" s="75">
        <v>25541</v>
      </c>
      <c r="Y17" s="76">
        <f>SUM(X17,R17)</f>
        <v>29151</v>
      </c>
    </row>
    <row r="18" spans="1:25" ht="13.5" customHeight="1">
      <c r="A18" s="72">
        <v>5</v>
      </c>
      <c r="B18" s="72">
        <v>1</v>
      </c>
      <c r="C18" s="4" t="s">
        <v>67</v>
      </c>
      <c r="D18" s="4" t="s">
        <v>68</v>
      </c>
      <c r="E18" s="15" t="s">
        <v>62</v>
      </c>
      <c r="F18" s="15" t="s">
        <v>36</v>
      </c>
      <c r="G18" s="37">
        <v>6</v>
      </c>
      <c r="H18" s="37">
        <v>13</v>
      </c>
      <c r="I18" s="14">
        <v>12195</v>
      </c>
      <c r="J18" s="14">
        <v>19906</v>
      </c>
      <c r="K18" s="93">
        <v>2563</v>
      </c>
      <c r="L18" s="93">
        <v>4023</v>
      </c>
      <c r="M18" s="64">
        <f>(I18/J18*100)-100</f>
        <v>-38.73706420174822</v>
      </c>
      <c r="N18" s="14">
        <f>I18/H18</f>
        <v>938.0769230769231</v>
      </c>
      <c r="O18" s="38">
        <v>13</v>
      </c>
      <c r="P18" s="14">
        <v>15259</v>
      </c>
      <c r="Q18" s="14">
        <v>26169</v>
      </c>
      <c r="R18" s="14">
        <v>3361</v>
      </c>
      <c r="S18" s="14">
        <v>5629</v>
      </c>
      <c r="T18" s="64">
        <f>(P18/Q18*100)-100</f>
        <v>-41.6905498872712</v>
      </c>
      <c r="U18" s="75">
        <v>344850</v>
      </c>
      <c r="V18" s="14">
        <f>P18/O18</f>
        <v>1173.7692307692307</v>
      </c>
      <c r="W18" s="75">
        <f>SUM(U18,P18)</f>
        <v>360109</v>
      </c>
      <c r="X18" s="75">
        <v>75990</v>
      </c>
      <c r="Y18" s="76">
        <f>SUM(X18,R18)</f>
        <v>79351</v>
      </c>
    </row>
    <row r="19" spans="1:25" ht="12.75">
      <c r="A19" s="72">
        <v>6</v>
      </c>
      <c r="B19" s="72">
        <v>5</v>
      </c>
      <c r="C19" s="4" t="s">
        <v>53</v>
      </c>
      <c r="D19" s="4" t="s">
        <v>53</v>
      </c>
      <c r="E19" s="15" t="s">
        <v>54</v>
      </c>
      <c r="F19" s="15" t="s">
        <v>51</v>
      </c>
      <c r="G19" s="37">
        <v>13</v>
      </c>
      <c r="H19" s="37">
        <v>11</v>
      </c>
      <c r="I19" s="92">
        <v>9988</v>
      </c>
      <c r="J19" s="92">
        <v>9061</v>
      </c>
      <c r="K19" s="88">
        <v>2112</v>
      </c>
      <c r="L19" s="88">
        <v>1961</v>
      </c>
      <c r="M19" s="64">
        <f>(I19/J19*100)-100</f>
        <v>10.230658867674649</v>
      </c>
      <c r="N19" s="14">
        <f>I19/H19</f>
        <v>908</v>
      </c>
      <c r="O19" s="73">
        <v>11</v>
      </c>
      <c r="P19" s="22">
        <v>13480</v>
      </c>
      <c r="Q19" s="22">
        <v>11997</v>
      </c>
      <c r="R19" s="22">
        <v>3111</v>
      </c>
      <c r="S19" s="22">
        <v>2747</v>
      </c>
      <c r="T19" s="64">
        <f>(P19/Q19*100)-100</f>
        <v>12.361423689255659</v>
      </c>
      <c r="U19" s="75">
        <v>770133</v>
      </c>
      <c r="V19" s="14">
        <f>P19/O19</f>
        <v>1225.4545454545455</v>
      </c>
      <c r="W19" s="75">
        <f>SUM(U19,P19)</f>
        <v>783613</v>
      </c>
      <c r="X19" s="75">
        <v>183592</v>
      </c>
      <c r="Y19" s="76">
        <f>SUM(X19,R19)</f>
        <v>186703</v>
      </c>
    </row>
    <row r="20" spans="1:25" ht="12.75">
      <c r="A20" s="72">
        <v>7</v>
      </c>
      <c r="B20" s="72">
        <v>4</v>
      </c>
      <c r="C20" s="4" t="s">
        <v>86</v>
      </c>
      <c r="D20" s="4" t="s">
        <v>87</v>
      </c>
      <c r="E20" s="15" t="s">
        <v>79</v>
      </c>
      <c r="F20" s="15" t="s">
        <v>42</v>
      </c>
      <c r="G20" s="37">
        <v>2</v>
      </c>
      <c r="H20" s="37">
        <v>14</v>
      </c>
      <c r="I20" s="92">
        <v>8566</v>
      </c>
      <c r="J20" s="92">
        <v>16232</v>
      </c>
      <c r="K20" s="88">
        <v>1542</v>
      </c>
      <c r="L20" s="88">
        <v>2868</v>
      </c>
      <c r="M20" s="64">
        <f>(I20/J20*100)-100</f>
        <v>-47.22769837358305</v>
      </c>
      <c r="N20" s="14">
        <f>I20/H20</f>
        <v>611.8571428571429</v>
      </c>
      <c r="O20" s="73">
        <v>14</v>
      </c>
      <c r="P20" s="14">
        <v>11211</v>
      </c>
      <c r="Q20" s="14">
        <v>21703</v>
      </c>
      <c r="R20" s="14">
        <v>2127</v>
      </c>
      <c r="S20" s="14">
        <v>4170</v>
      </c>
      <c r="T20" s="64">
        <f>(P20/Q20*100)-100</f>
        <v>-48.34354697507257</v>
      </c>
      <c r="U20" s="75">
        <v>22772</v>
      </c>
      <c r="V20" s="14">
        <f>P20/O20</f>
        <v>800.7857142857143</v>
      </c>
      <c r="W20" s="75">
        <f>SUM(U20,P20)</f>
        <v>33983</v>
      </c>
      <c r="X20" s="75">
        <v>4487</v>
      </c>
      <c r="Y20" s="76">
        <f>SUM(X20,R20)</f>
        <v>6614</v>
      </c>
    </row>
    <row r="21" spans="1:25" ht="12.75">
      <c r="A21" s="72">
        <v>8</v>
      </c>
      <c r="B21" s="72">
        <v>3</v>
      </c>
      <c r="C21" s="4" t="s">
        <v>75</v>
      </c>
      <c r="D21" s="4" t="s">
        <v>76</v>
      </c>
      <c r="E21" s="15" t="s">
        <v>45</v>
      </c>
      <c r="F21" s="15" t="s">
        <v>44</v>
      </c>
      <c r="G21" s="37">
        <v>4</v>
      </c>
      <c r="H21" s="37">
        <v>6</v>
      </c>
      <c r="I21" s="14">
        <v>6829</v>
      </c>
      <c r="J21" s="14">
        <v>19103</v>
      </c>
      <c r="K21" s="14">
        <v>1214</v>
      </c>
      <c r="L21" s="14">
        <v>3352</v>
      </c>
      <c r="M21" s="64">
        <f>(I21/J21*100)-100</f>
        <v>-64.2516882165105</v>
      </c>
      <c r="N21" s="14">
        <f>I21/H21</f>
        <v>1138.1666666666667</v>
      </c>
      <c r="O21" s="38">
        <v>6</v>
      </c>
      <c r="P21" s="14">
        <v>8306</v>
      </c>
      <c r="Q21" s="14">
        <v>23806</v>
      </c>
      <c r="R21" s="14">
        <v>1585</v>
      </c>
      <c r="S21" s="14">
        <v>4438</v>
      </c>
      <c r="T21" s="64">
        <f>(P21/Q21*100)-100</f>
        <v>-65.10963622616147</v>
      </c>
      <c r="U21" s="75">
        <v>113334</v>
      </c>
      <c r="V21" s="14">
        <f>P21/O21</f>
        <v>1384.3333333333333</v>
      </c>
      <c r="W21" s="75">
        <f>SUM(U21,P21)</f>
        <v>121640</v>
      </c>
      <c r="X21" s="75">
        <v>21600</v>
      </c>
      <c r="Y21" s="76">
        <f>SUM(X21,R21)</f>
        <v>23185</v>
      </c>
    </row>
    <row r="22" spans="1:25" ht="12.75">
      <c r="A22" s="72">
        <v>9</v>
      </c>
      <c r="B22" s="72">
        <v>7</v>
      </c>
      <c r="C22" s="4" t="s">
        <v>58</v>
      </c>
      <c r="D22" s="4" t="s">
        <v>59</v>
      </c>
      <c r="E22" s="15" t="s">
        <v>43</v>
      </c>
      <c r="F22" s="15" t="s">
        <v>44</v>
      </c>
      <c r="G22" s="37">
        <v>9</v>
      </c>
      <c r="H22" s="37">
        <v>8</v>
      </c>
      <c r="I22" s="24">
        <v>4420</v>
      </c>
      <c r="J22" s="24">
        <v>7250</v>
      </c>
      <c r="K22" s="92">
        <v>910</v>
      </c>
      <c r="L22" s="92">
        <v>1445</v>
      </c>
      <c r="M22" s="64">
        <f>(I22/J22*100)-100</f>
        <v>-39.03448275862069</v>
      </c>
      <c r="N22" s="14">
        <f>I22/H22</f>
        <v>552.5</v>
      </c>
      <c r="O22" s="37">
        <v>8</v>
      </c>
      <c r="P22" s="22">
        <v>5938</v>
      </c>
      <c r="Q22" s="22">
        <v>9450</v>
      </c>
      <c r="R22" s="22">
        <v>1277</v>
      </c>
      <c r="S22" s="22">
        <v>1999</v>
      </c>
      <c r="T22" s="64">
        <f>(P22/Q22*100)-100</f>
        <v>-37.164021164021165</v>
      </c>
      <c r="U22" s="75">
        <v>155515</v>
      </c>
      <c r="V22" s="14">
        <f>P22/O22</f>
        <v>742.25</v>
      </c>
      <c r="W22" s="75">
        <f>SUM(U22,P22)</f>
        <v>161453</v>
      </c>
      <c r="X22" s="75">
        <v>34228</v>
      </c>
      <c r="Y22" s="76">
        <f>SUM(X22,R22)</f>
        <v>35505</v>
      </c>
    </row>
    <row r="23" spans="1:25" ht="12.75">
      <c r="A23" s="72">
        <v>10</v>
      </c>
      <c r="B23" s="72">
        <v>8</v>
      </c>
      <c r="C23" s="4" t="s">
        <v>80</v>
      </c>
      <c r="D23" s="4" t="s">
        <v>81</v>
      </c>
      <c r="E23" s="15" t="s">
        <v>45</v>
      </c>
      <c r="F23" s="15" t="s">
        <v>44</v>
      </c>
      <c r="G23" s="37">
        <v>3</v>
      </c>
      <c r="H23" s="37">
        <v>3</v>
      </c>
      <c r="I23" s="24">
        <v>4067</v>
      </c>
      <c r="J23" s="24">
        <v>5758</v>
      </c>
      <c r="K23" s="24">
        <v>828</v>
      </c>
      <c r="L23" s="24">
        <v>1179</v>
      </c>
      <c r="M23" s="64">
        <f>(I23/J23*100)-100</f>
        <v>-29.367836054185474</v>
      </c>
      <c r="N23" s="14">
        <f>I23/H23</f>
        <v>1355.6666666666667</v>
      </c>
      <c r="O23" s="73">
        <v>3</v>
      </c>
      <c r="P23" s="14">
        <v>5366</v>
      </c>
      <c r="Q23" s="14">
        <v>7833</v>
      </c>
      <c r="R23" s="14">
        <v>1205</v>
      </c>
      <c r="S23" s="14">
        <v>1775</v>
      </c>
      <c r="T23" s="64">
        <f>(P23/Q23*100)-100</f>
        <v>-31.494957232222646</v>
      </c>
      <c r="U23" s="75">
        <v>19814</v>
      </c>
      <c r="V23" s="14">
        <f>P23/O23</f>
        <v>1788.6666666666667</v>
      </c>
      <c r="W23" s="75">
        <f>SUM(U23,P23)</f>
        <v>25180</v>
      </c>
      <c r="X23" s="77">
        <v>4502</v>
      </c>
      <c r="Y23" s="76">
        <f>SUM(X23,R23)</f>
        <v>5707</v>
      </c>
    </row>
    <row r="24" spans="1:25" ht="12.75">
      <c r="A24" s="72">
        <v>11</v>
      </c>
      <c r="B24" s="72">
        <v>6</v>
      </c>
      <c r="C24" s="4" t="s">
        <v>65</v>
      </c>
      <c r="D24" s="4" t="s">
        <v>66</v>
      </c>
      <c r="E24" s="15" t="s">
        <v>43</v>
      </c>
      <c r="F24" s="15" t="s">
        <v>44</v>
      </c>
      <c r="G24" s="37">
        <v>7</v>
      </c>
      <c r="H24" s="37">
        <v>7</v>
      </c>
      <c r="I24" s="24">
        <v>3262</v>
      </c>
      <c r="J24" s="24">
        <v>7935</v>
      </c>
      <c r="K24" s="24">
        <v>655</v>
      </c>
      <c r="L24" s="24">
        <v>1660</v>
      </c>
      <c r="M24" s="64">
        <f>(I24/J24*100)-100</f>
        <v>-58.890989287964715</v>
      </c>
      <c r="N24" s="14">
        <f>I24/H24</f>
        <v>466</v>
      </c>
      <c r="O24" s="38">
        <v>7</v>
      </c>
      <c r="P24" s="14">
        <v>4374</v>
      </c>
      <c r="Q24" s="14">
        <v>10799</v>
      </c>
      <c r="R24" s="14">
        <v>890</v>
      </c>
      <c r="S24" s="14">
        <v>2402</v>
      </c>
      <c r="T24" s="64">
        <f>(P24/Q24*100)-100</f>
        <v>-59.496249652745625</v>
      </c>
      <c r="U24" s="75">
        <v>129054</v>
      </c>
      <c r="V24" s="14">
        <f>P24/O24</f>
        <v>624.8571428571429</v>
      </c>
      <c r="W24" s="75">
        <f>SUM(U24,P24)</f>
        <v>133428</v>
      </c>
      <c r="X24" s="77">
        <v>29163</v>
      </c>
      <c r="Y24" s="76">
        <f>SUM(X24,R24)</f>
        <v>30053</v>
      </c>
    </row>
    <row r="25" spans="1:25" ht="12.75" customHeight="1">
      <c r="A25" s="51">
        <v>12</v>
      </c>
      <c r="B25" s="72">
        <v>9</v>
      </c>
      <c r="C25" s="4" t="s">
        <v>84</v>
      </c>
      <c r="D25" s="4" t="s">
        <v>85</v>
      </c>
      <c r="E25" s="15" t="s">
        <v>45</v>
      </c>
      <c r="F25" s="15" t="s">
        <v>36</v>
      </c>
      <c r="G25" s="37">
        <v>3</v>
      </c>
      <c r="H25" s="37">
        <v>6</v>
      </c>
      <c r="I25" s="24">
        <v>2004</v>
      </c>
      <c r="J25" s="24">
        <v>4419</v>
      </c>
      <c r="K25" s="24">
        <v>395</v>
      </c>
      <c r="L25" s="24">
        <v>864</v>
      </c>
      <c r="M25" s="64">
        <f>(I25/J25*100)-100</f>
        <v>-54.650373387644265</v>
      </c>
      <c r="N25" s="14">
        <f>I25/H25</f>
        <v>334</v>
      </c>
      <c r="O25" s="73">
        <v>1</v>
      </c>
      <c r="P25" s="14">
        <v>3049</v>
      </c>
      <c r="Q25" s="14">
        <v>6604</v>
      </c>
      <c r="R25" s="24">
        <v>682</v>
      </c>
      <c r="S25" s="24">
        <v>1439</v>
      </c>
      <c r="T25" s="64">
        <f>(P25/Q25*100)-100</f>
        <v>-53.831011508176864</v>
      </c>
      <c r="U25" s="77">
        <v>10556</v>
      </c>
      <c r="V25" s="14">
        <f>P25/O25</f>
        <v>3049</v>
      </c>
      <c r="W25" s="75">
        <f>SUM(U25,P25)</f>
        <v>13605</v>
      </c>
      <c r="X25" s="75">
        <v>2166</v>
      </c>
      <c r="Y25" s="76">
        <f>SUM(X25,R25)</f>
        <v>2848</v>
      </c>
    </row>
    <row r="26" spans="1:25" ht="12.75" customHeight="1">
      <c r="A26" s="72">
        <v>13</v>
      </c>
      <c r="B26" s="50" t="s">
        <v>52</v>
      </c>
      <c r="C26" s="4" t="s">
        <v>92</v>
      </c>
      <c r="D26" s="4" t="s">
        <v>93</v>
      </c>
      <c r="E26" s="15" t="s">
        <v>45</v>
      </c>
      <c r="F26" s="15" t="s">
        <v>51</v>
      </c>
      <c r="G26" s="37">
        <v>1</v>
      </c>
      <c r="H26" s="37">
        <v>1</v>
      </c>
      <c r="I26" s="14">
        <v>1621</v>
      </c>
      <c r="J26" s="14"/>
      <c r="K26" s="90">
        <v>344</v>
      </c>
      <c r="L26" s="90"/>
      <c r="M26" s="64"/>
      <c r="N26" s="14">
        <f>I26/H26</f>
        <v>1621</v>
      </c>
      <c r="O26" s="73">
        <v>1</v>
      </c>
      <c r="P26" s="74">
        <v>2740</v>
      </c>
      <c r="Q26" s="74"/>
      <c r="R26" s="74">
        <v>601</v>
      </c>
      <c r="S26" s="74"/>
      <c r="T26" s="64"/>
      <c r="U26" s="77">
        <v>7246</v>
      </c>
      <c r="V26" s="14">
        <f>P26/O26</f>
        <v>2740</v>
      </c>
      <c r="W26" s="75">
        <f>SUM(U26,P26)</f>
        <v>9986</v>
      </c>
      <c r="X26" s="75">
        <v>1721</v>
      </c>
      <c r="Y26" s="76">
        <f>SUM(X26,R26)</f>
        <v>2322</v>
      </c>
    </row>
    <row r="27" spans="1:25" ht="12.75">
      <c r="A27" s="72">
        <v>14</v>
      </c>
      <c r="B27" s="72">
        <v>19</v>
      </c>
      <c r="C27" s="4" t="s">
        <v>71</v>
      </c>
      <c r="D27" s="4" t="s">
        <v>72</v>
      </c>
      <c r="E27" s="15" t="s">
        <v>45</v>
      </c>
      <c r="F27" s="15" t="s">
        <v>44</v>
      </c>
      <c r="G27" s="37">
        <v>4</v>
      </c>
      <c r="H27" s="37">
        <v>1</v>
      </c>
      <c r="I27" s="24">
        <v>922</v>
      </c>
      <c r="J27" s="24">
        <v>1065</v>
      </c>
      <c r="K27" s="22">
        <v>241</v>
      </c>
      <c r="L27" s="22">
        <v>254</v>
      </c>
      <c r="M27" s="64">
        <f>(I27/J27*100)-100</f>
        <v>-13.427230046948353</v>
      </c>
      <c r="N27" s="14">
        <f>I27/H27</f>
        <v>922</v>
      </c>
      <c r="O27" s="37">
        <v>1</v>
      </c>
      <c r="P27" s="22">
        <v>1565</v>
      </c>
      <c r="Q27" s="22">
        <v>1145</v>
      </c>
      <c r="R27" s="22">
        <v>473</v>
      </c>
      <c r="S27" s="22">
        <v>273</v>
      </c>
      <c r="T27" s="64">
        <f>(P27/Q27*100)-100</f>
        <v>36.681222707423586</v>
      </c>
      <c r="U27" s="75">
        <v>4658</v>
      </c>
      <c r="V27" s="14">
        <f>P27/O27</f>
        <v>1565</v>
      </c>
      <c r="W27" s="75">
        <f>SUM(U27,P27)</f>
        <v>6223</v>
      </c>
      <c r="X27" s="77">
        <v>1311</v>
      </c>
      <c r="Y27" s="76">
        <f>SUM(X27,R27)</f>
        <v>1784</v>
      </c>
    </row>
    <row r="28" spans="1:25" ht="12.75">
      <c r="A28" s="72">
        <v>15</v>
      </c>
      <c r="B28" s="72">
        <v>11</v>
      </c>
      <c r="C28" s="4" t="s">
        <v>56</v>
      </c>
      <c r="D28" s="4" t="s">
        <v>57</v>
      </c>
      <c r="E28" s="15" t="s">
        <v>43</v>
      </c>
      <c r="F28" s="15" t="s">
        <v>44</v>
      </c>
      <c r="G28" s="37">
        <v>11</v>
      </c>
      <c r="H28" s="37">
        <v>16</v>
      </c>
      <c r="I28" s="24">
        <v>1198</v>
      </c>
      <c r="J28" s="24">
        <v>2373</v>
      </c>
      <c r="K28" s="22">
        <v>231</v>
      </c>
      <c r="L28" s="22">
        <v>518</v>
      </c>
      <c r="M28" s="64">
        <f>(I28/J28*100)-100</f>
        <v>-49.51538137378846</v>
      </c>
      <c r="N28" s="14">
        <f>I28/H28</f>
        <v>74.875</v>
      </c>
      <c r="O28" s="73">
        <v>16</v>
      </c>
      <c r="P28" s="14">
        <v>1975</v>
      </c>
      <c r="Q28" s="14">
        <v>2907</v>
      </c>
      <c r="R28" s="14">
        <v>408</v>
      </c>
      <c r="S28" s="14">
        <v>640</v>
      </c>
      <c r="T28" s="64">
        <f>(P28/Q28*100)-100</f>
        <v>-32.06054351565187</v>
      </c>
      <c r="U28" s="85">
        <v>309708</v>
      </c>
      <c r="V28" s="14">
        <f>P28/O28</f>
        <v>123.4375</v>
      </c>
      <c r="W28" s="75">
        <f>SUM(U28,P28)</f>
        <v>311683</v>
      </c>
      <c r="X28" s="77">
        <v>65921</v>
      </c>
      <c r="Y28" s="76">
        <f>SUM(X28,R28)</f>
        <v>66329</v>
      </c>
    </row>
    <row r="29" spans="1:25" ht="12.75">
      <c r="A29" s="72">
        <v>16</v>
      </c>
      <c r="B29" s="72">
        <v>10</v>
      </c>
      <c r="C29" s="4" t="s">
        <v>60</v>
      </c>
      <c r="D29" s="4" t="s">
        <v>61</v>
      </c>
      <c r="E29" s="15" t="s">
        <v>62</v>
      </c>
      <c r="F29" s="15" t="s">
        <v>36</v>
      </c>
      <c r="G29" s="37">
        <v>9</v>
      </c>
      <c r="H29" s="37">
        <v>18</v>
      </c>
      <c r="I29" s="24">
        <v>1207</v>
      </c>
      <c r="J29" s="24">
        <v>3825</v>
      </c>
      <c r="K29" s="93">
        <v>260</v>
      </c>
      <c r="L29" s="93">
        <v>777</v>
      </c>
      <c r="M29" s="64">
        <f>(I29/J29*100)-100</f>
        <v>-68.44444444444444</v>
      </c>
      <c r="N29" s="14">
        <f>I29/H29</f>
        <v>67.05555555555556</v>
      </c>
      <c r="O29" s="38">
        <v>18</v>
      </c>
      <c r="P29" s="14">
        <v>1352</v>
      </c>
      <c r="Q29" s="14">
        <v>4285</v>
      </c>
      <c r="R29" s="14">
        <v>296</v>
      </c>
      <c r="S29" s="14">
        <v>878</v>
      </c>
      <c r="T29" s="64">
        <f>(P29/Q29*100)-100</f>
        <v>-68.44807467911319</v>
      </c>
      <c r="U29" s="75">
        <v>131859</v>
      </c>
      <c r="V29" s="14">
        <f>P29/O29</f>
        <v>75.11111111111111</v>
      </c>
      <c r="W29" s="75">
        <f>SUM(U29,P29)</f>
        <v>133211</v>
      </c>
      <c r="X29" s="75">
        <v>27548</v>
      </c>
      <c r="Y29" s="76">
        <f>SUM(X29,R29)</f>
        <v>27844</v>
      </c>
    </row>
    <row r="30" spans="1:25" ht="12.75">
      <c r="A30" s="72">
        <v>17</v>
      </c>
      <c r="B30" s="72">
        <v>14</v>
      </c>
      <c r="C30" s="89" t="s">
        <v>63</v>
      </c>
      <c r="D30" s="89" t="s">
        <v>64</v>
      </c>
      <c r="E30" s="15" t="s">
        <v>55</v>
      </c>
      <c r="F30" s="15" t="s">
        <v>42</v>
      </c>
      <c r="G30" s="37">
        <v>8</v>
      </c>
      <c r="H30" s="37">
        <v>18</v>
      </c>
      <c r="I30" s="24">
        <v>1028</v>
      </c>
      <c r="J30" s="24">
        <v>1754</v>
      </c>
      <c r="K30" s="14">
        <v>219</v>
      </c>
      <c r="L30" s="14">
        <v>392</v>
      </c>
      <c r="M30" s="64">
        <f>(I30/J30*100)-100</f>
        <v>-41.39110604332953</v>
      </c>
      <c r="N30" s="14">
        <f>I30/H30</f>
        <v>57.111111111111114</v>
      </c>
      <c r="O30" s="37">
        <v>18</v>
      </c>
      <c r="P30" s="14">
        <v>1323</v>
      </c>
      <c r="Q30" s="14">
        <v>2050</v>
      </c>
      <c r="R30" s="14">
        <v>295</v>
      </c>
      <c r="S30" s="14">
        <v>466</v>
      </c>
      <c r="T30" s="64">
        <f>(P30/Q30*100)-100</f>
        <v>-35.463414634146346</v>
      </c>
      <c r="U30" s="85">
        <v>119476</v>
      </c>
      <c r="V30" s="14">
        <f>P30/O30</f>
        <v>73.5</v>
      </c>
      <c r="W30" s="75">
        <f>SUM(U30,P30)</f>
        <v>120799</v>
      </c>
      <c r="X30" s="75">
        <v>24230</v>
      </c>
      <c r="Y30" s="76">
        <f>SUM(X30,R30)</f>
        <v>24525</v>
      </c>
    </row>
    <row r="31" spans="1:25" ht="12.75">
      <c r="A31" s="72">
        <v>18</v>
      </c>
      <c r="B31" s="51">
        <v>12</v>
      </c>
      <c r="C31" s="4" t="s">
        <v>69</v>
      </c>
      <c r="D31" s="4" t="s">
        <v>70</v>
      </c>
      <c r="E31" s="15" t="s">
        <v>45</v>
      </c>
      <c r="F31" s="15" t="s">
        <v>51</v>
      </c>
      <c r="G31" s="37">
        <v>5</v>
      </c>
      <c r="H31" s="37">
        <v>2</v>
      </c>
      <c r="I31" s="24">
        <v>954</v>
      </c>
      <c r="J31" s="24">
        <v>2013</v>
      </c>
      <c r="K31" s="24">
        <v>198</v>
      </c>
      <c r="L31" s="24">
        <v>411</v>
      </c>
      <c r="M31" s="64">
        <f>(I31/J31*100)-100</f>
        <v>-52.6080476900149</v>
      </c>
      <c r="N31" s="14">
        <f>I31/H31</f>
        <v>477</v>
      </c>
      <c r="O31" s="73">
        <v>2</v>
      </c>
      <c r="P31" s="22">
        <v>1192</v>
      </c>
      <c r="Q31" s="22">
        <v>2668</v>
      </c>
      <c r="R31" s="22">
        <v>265</v>
      </c>
      <c r="S31" s="22">
        <v>572</v>
      </c>
      <c r="T31" s="64">
        <f>(P31/Q31*100)-100</f>
        <v>-55.322338830584705</v>
      </c>
      <c r="U31" s="80">
        <v>14880</v>
      </c>
      <c r="V31" s="14">
        <f>P31/O31</f>
        <v>596</v>
      </c>
      <c r="W31" s="75">
        <f>SUM(U31,P31)</f>
        <v>16072</v>
      </c>
      <c r="X31" s="75">
        <v>3103</v>
      </c>
      <c r="Y31" s="76">
        <f>SUM(X31,R31)</f>
        <v>3368</v>
      </c>
    </row>
    <row r="32" spans="1:25" ht="12.75">
      <c r="A32" s="72">
        <v>19</v>
      </c>
      <c r="B32" s="72">
        <v>15</v>
      </c>
      <c r="C32" s="4" t="s">
        <v>82</v>
      </c>
      <c r="D32" s="4" t="s">
        <v>83</v>
      </c>
      <c r="E32" s="15" t="s">
        <v>45</v>
      </c>
      <c r="F32" s="15" t="s">
        <v>42</v>
      </c>
      <c r="G32" s="37">
        <v>3</v>
      </c>
      <c r="H32" s="37">
        <v>1</v>
      </c>
      <c r="I32" s="14">
        <v>844</v>
      </c>
      <c r="J32" s="14">
        <v>1141</v>
      </c>
      <c r="K32" s="14">
        <v>146</v>
      </c>
      <c r="L32" s="14">
        <v>201</v>
      </c>
      <c r="M32" s="64">
        <f>(I32/J32*100)-100</f>
        <v>-26.029798422436457</v>
      </c>
      <c r="N32" s="14">
        <f>I32/H32</f>
        <v>844</v>
      </c>
      <c r="O32" s="38">
        <v>1</v>
      </c>
      <c r="P32" s="14">
        <v>1409</v>
      </c>
      <c r="Q32" s="14">
        <v>1920</v>
      </c>
      <c r="R32" s="14">
        <v>253</v>
      </c>
      <c r="S32" s="14">
        <v>353</v>
      </c>
      <c r="T32" s="64">
        <f>(P32/Q32*100)-100</f>
        <v>-26.61458333333333</v>
      </c>
      <c r="U32" s="80">
        <v>6114</v>
      </c>
      <c r="V32" s="14">
        <f>P32/O32</f>
        <v>1409</v>
      </c>
      <c r="W32" s="75">
        <f>SUM(U32,P32)</f>
        <v>7523</v>
      </c>
      <c r="X32" s="75">
        <v>1137</v>
      </c>
      <c r="Y32" s="76">
        <f>SUM(X32,R32)</f>
        <v>1390</v>
      </c>
    </row>
    <row r="33" spans="1:25" ht="13.5" thickBot="1">
      <c r="A33" s="50">
        <v>20</v>
      </c>
      <c r="B33" s="72">
        <v>16</v>
      </c>
      <c r="C33" s="89" t="s">
        <v>73</v>
      </c>
      <c r="D33" s="89" t="s">
        <v>74</v>
      </c>
      <c r="E33" s="15" t="s">
        <v>45</v>
      </c>
      <c r="F33" s="15" t="s">
        <v>42</v>
      </c>
      <c r="G33" s="37">
        <v>4</v>
      </c>
      <c r="H33" s="37">
        <v>1</v>
      </c>
      <c r="I33" s="14">
        <v>641</v>
      </c>
      <c r="J33" s="14">
        <v>1205</v>
      </c>
      <c r="K33" s="14">
        <v>114</v>
      </c>
      <c r="L33" s="14">
        <v>209</v>
      </c>
      <c r="M33" s="64">
        <f>(I33/J33*100)-100</f>
        <v>-46.80497925311203</v>
      </c>
      <c r="N33" s="14">
        <f>I33/H33</f>
        <v>641</v>
      </c>
      <c r="O33" s="73">
        <v>1</v>
      </c>
      <c r="P33" s="14">
        <v>922</v>
      </c>
      <c r="Q33" s="14">
        <v>1737</v>
      </c>
      <c r="R33" s="14">
        <v>170</v>
      </c>
      <c r="S33" s="14">
        <v>314</v>
      </c>
      <c r="T33" s="64">
        <f>(P33/Q33*100)-100</f>
        <v>-46.91997697179045</v>
      </c>
      <c r="U33" s="80">
        <v>10037</v>
      </c>
      <c r="V33" s="14">
        <f>P33/O33</f>
        <v>922</v>
      </c>
      <c r="W33" s="75">
        <f>SUM(U33,P33)</f>
        <v>10959</v>
      </c>
      <c r="X33" s="75">
        <v>1836</v>
      </c>
      <c r="Y33" s="76">
        <f>SUM(X33,R33)</f>
        <v>2006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162</v>
      </c>
      <c r="I34" s="31">
        <f>SUM(I14:I33)</f>
        <v>160849</v>
      </c>
      <c r="J34" s="31">
        <v>232940</v>
      </c>
      <c r="K34" s="31">
        <f>SUM(K14:K33)</f>
        <v>31614</v>
      </c>
      <c r="L34" s="31">
        <v>44683</v>
      </c>
      <c r="M34" s="68">
        <f>(I34/J34*100)-100</f>
        <v>-30.94831287026703</v>
      </c>
      <c r="N34" s="32">
        <f>I34/H34</f>
        <v>992.895061728395</v>
      </c>
      <c r="O34" s="34">
        <f>SUM(O14:O33)</f>
        <v>157</v>
      </c>
      <c r="P34" s="31">
        <f>SUM(P14:P33)</f>
        <v>214445</v>
      </c>
      <c r="Q34" s="31">
        <v>348995</v>
      </c>
      <c r="R34" s="31">
        <f>SUM(R14:R33)</f>
        <v>45471</v>
      </c>
      <c r="S34" s="31">
        <v>70166</v>
      </c>
      <c r="T34" s="68">
        <f>(P34/Q34*100)-100</f>
        <v>-38.55356093926847</v>
      </c>
      <c r="U34" s="78">
        <f>SUM(U14:U33)</f>
        <v>2292551</v>
      </c>
      <c r="V34" s="32">
        <f>P34/O34</f>
        <v>1365.8917197452229</v>
      </c>
      <c r="W34" s="75">
        <f>SUM(U34,P34)</f>
        <v>2506996</v>
      </c>
      <c r="X34" s="79">
        <f>SUM(X14:X33)</f>
        <v>509180</v>
      </c>
      <c r="Y34" s="35">
        <f>SUM(Y14:Y33)</f>
        <v>554651</v>
      </c>
    </row>
    <row r="35" spans="9:12" ht="12.75">
      <c r="I35" s="23"/>
      <c r="J35" s="23"/>
      <c r="K35" s="23"/>
      <c r="L35" s="2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87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28 - Jan</v>
      </c>
      <c r="L4" s="20"/>
      <c r="M4" s="62" t="str">
        <f>'WEEKLY COMPETITIVE REPORT'!M4</f>
        <v>30 -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0.7276</v>
      </c>
    </row>
    <row r="5" spans="1:25" s="2" customFormat="1" ht="11.25">
      <c r="A5" s="8"/>
      <c r="B5" s="8"/>
      <c r="C5" s="8" t="s">
        <v>0</v>
      </c>
      <c r="D5" s="8"/>
      <c r="E5" s="91"/>
      <c r="F5" s="8"/>
      <c r="G5" s="3" t="s">
        <v>4</v>
      </c>
      <c r="H5" s="7"/>
      <c r="I5" s="7"/>
      <c r="J5" s="7"/>
      <c r="K5" s="67" t="str">
        <f>'WEEKLY COMPETITIVE REPORT'!K5</f>
        <v>27 - Jan</v>
      </c>
      <c r="L5" s="7"/>
      <c r="M5" s="63" t="str">
        <f>'WEEKLY COMPETITIVE REPORT'!M5</f>
        <v>02 -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40577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47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TANGLED</v>
      </c>
      <c r="D14" s="4" t="str">
        <f>'WEEKLY COMPETITIVE REPORT'!D14</f>
        <v>ZLATOLASKA</v>
      </c>
      <c r="E14" s="4" t="str">
        <f>'WEEKLY COMPETITIVE REPORT'!E14</f>
        <v>WDI</v>
      </c>
      <c r="F14" s="4" t="str">
        <f>'WEEKLY COMPETITIVE REPORT'!F14</f>
        <v>CENEX</v>
      </c>
      <c r="G14" s="37">
        <f>'WEEKLY COMPETITIVE REPORT'!G14</f>
        <v>1</v>
      </c>
      <c r="H14" s="37">
        <f>'WEEKLY COMPETITIVE REPORT'!H14</f>
        <v>17</v>
      </c>
      <c r="I14" s="14">
        <f>'WEEKLY COMPETITIVE REPORT'!I14/Y4</f>
        <v>67429.90654205607</v>
      </c>
      <c r="J14" s="14">
        <f>'WEEKLY COMPETITIVE REPORT'!J14/Y4</f>
        <v>0</v>
      </c>
      <c r="K14" s="22">
        <f>'WEEKLY COMPETITIVE REPORT'!K14</f>
        <v>9159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3966.4650907091805</v>
      </c>
      <c r="O14" s="37">
        <f>'WEEKLY COMPETITIVE REPORT'!O14</f>
        <v>17</v>
      </c>
      <c r="P14" s="14">
        <f>'WEEKLY COMPETITIVE REPORT'!P14/Y4</f>
        <v>85623.96921385376</v>
      </c>
      <c r="Q14" s="14">
        <f>'WEEKLY COMPETITIVE REPORT'!Q14/Y4</f>
        <v>0</v>
      </c>
      <c r="R14" s="22">
        <f>'WEEKLY COMPETITIVE REPORT'!R14</f>
        <v>12419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3052.5013743815284</v>
      </c>
      <c r="V14" s="14">
        <f aca="true" t="shared" si="1" ref="V14:V20">P14/O14</f>
        <v>5036.704071403163</v>
      </c>
      <c r="W14" s="25">
        <f aca="true" t="shared" si="2" ref="W14:W20">P14+U14</f>
        <v>88676.47058823529</v>
      </c>
      <c r="X14" s="22">
        <f>'WEEKLY COMPETITIVE REPORT'!X14</f>
        <v>457</v>
      </c>
      <c r="Y14" s="56">
        <f>'WEEKLY COMPETITIVE REPORT'!Y14</f>
        <v>12876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THE DILEMA</v>
      </c>
      <c r="D15" s="4" t="str">
        <f>'WEEKLY COMPETITIVE REPORT'!D15</f>
        <v>DILEMA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1</v>
      </c>
      <c r="H15" s="37">
        <f>'WEEKLY COMPETITIVE REPORT'!H15</f>
        <v>8</v>
      </c>
      <c r="I15" s="14">
        <f>'WEEKLY COMPETITIVE REPORT'!I15/Y4</f>
        <v>31631.39087410665</v>
      </c>
      <c r="J15" s="14">
        <f>'WEEKLY COMPETITIVE REPORT'!J15/Y4</f>
        <v>0</v>
      </c>
      <c r="K15" s="22">
        <f>'WEEKLY COMPETITIVE REPORT'!K15</f>
        <v>4625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3953.9238592633315</v>
      </c>
      <c r="O15" s="37">
        <f>'WEEKLY COMPETITIVE REPORT'!O15</f>
        <v>8</v>
      </c>
      <c r="P15" s="14">
        <f>'WEEKLY COMPETITIVE REPORT'!P15/Y4</f>
        <v>42905.442550852116</v>
      </c>
      <c r="Q15" s="14">
        <f>'WEEKLY COMPETITIVE REPORT'!Q15/Y4</f>
        <v>0</v>
      </c>
      <c r="R15" s="22">
        <f>'WEEKLY COMPETITIVE REPORT'!R15</f>
        <v>6923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1663.0016492578338</v>
      </c>
      <c r="V15" s="14">
        <f t="shared" si="1"/>
        <v>5363.1803188565145</v>
      </c>
      <c r="W15" s="25">
        <f t="shared" si="2"/>
        <v>44568.44420010995</v>
      </c>
      <c r="X15" s="22">
        <f>'WEEKLY COMPETITIVE REPORT'!X15</f>
        <v>335</v>
      </c>
      <c r="Y15" s="56">
        <f>'WEEKLY COMPETITIVE REPORT'!Y15</f>
        <v>7258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BLACK SWAN</v>
      </c>
      <c r="D16" s="4" t="str">
        <f>'WEEKLY COMPETITIVE REPORT'!D16</f>
        <v>ČRNI LABOD</v>
      </c>
      <c r="E16" s="4" t="str">
        <f>'WEEKLY COMPETITIVE REPORT'!E16</f>
        <v>FOX</v>
      </c>
      <c r="F16" s="4" t="str">
        <f>'WEEKLY COMPETITIVE REPORT'!F16</f>
        <v>CF</v>
      </c>
      <c r="G16" s="37">
        <f>'WEEKLY COMPETITIVE REPORT'!G16</f>
        <v>1</v>
      </c>
      <c r="H16" s="37">
        <f>'WEEKLY COMPETITIVE REPORT'!H16</f>
        <v>3</v>
      </c>
      <c r="I16" s="14">
        <f>'WEEKLY COMPETITIVE REPORT'!I16/Y4</f>
        <v>22759.758108851016</v>
      </c>
      <c r="J16" s="14">
        <f>'WEEKLY COMPETITIVE REPORT'!J16/Y4</f>
        <v>0</v>
      </c>
      <c r="K16" s="22">
        <f>'WEEKLY COMPETITIVE REPORT'!K16</f>
        <v>3355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7586.586036283672</v>
      </c>
      <c r="O16" s="37">
        <f>'WEEKLY COMPETITIVE REPORT'!O16</f>
        <v>3</v>
      </c>
      <c r="P16" s="14">
        <f>'WEEKLY COMPETITIVE REPORT'!P16/Y4</f>
        <v>34321.05552501374</v>
      </c>
      <c r="Q16" s="14">
        <f>'WEEKLY COMPETITIVE REPORT'!Q16/Y4</f>
        <v>0</v>
      </c>
      <c r="R16" s="22">
        <f>'WEEKLY COMPETITIVE REPORT'!R16</f>
        <v>5520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1385.3765805387575</v>
      </c>
      <c r="V16" s="14">
        <f t="shared" si="1"/>
        <v>11440.351841671247</v>
      </c>
      <c r="W16" s="25">
        <f t="shared" si="2"/>
        <v>35706.4321055525</v>
      </c>
      <c r="X16" s="22">
        <f>'WEEKLY COMPETITIVE REPORT'!X16</f>
        <v>312</v>
      </c>
      <c r="Y16" s="56">
        <f>'WEEKLY COMPETITIVE REPORT'!Y16</f>
        <v>5832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THE TOURIST</v>
      </c>
      <c r="D17" s="4" t="str">
        <f>'WEEKLY COMPETITIVE REPORT'!D17</f>
        <v>TURIST</v>
      </c>
      <c r="E17" s="4" t="str">
        <f>'WEEKLY COMPETITIVE REPORT'!E17</f>
        <v>SONY</v>
      </c>
      <c r="F17" s="4" t="str">
        <f>'WEEKLY COMPETITIVE REPORT'!F17</f>
        <v>CF</v>
      </c>
      <c r="G17" s="37">
        <f>'WEEKLY COMPETITIVE REPORT'!G17</f>
        <v>4</v>
      </c>
      <c r="H17" s="37">
        <f>'WEEKLY COMPETITIVE REPORT'!H17</f>
        <v>8</v>
      </c>
      <c r="I17" s="14">
        <f>'WEEKLY COMPETITIVE REPORT'!I17/Y4</f>
        <v>17133.040131940626</v>
      </c>
      <c r="J17" s="14">
        <f>'WEEKLY COMPETITIVE REPORT'!J17/Y4</f>
        <v>24128.642111050027</v>
      </c>
      <c r="K17" s="22">
        <f>'WEEKLY COMPETITIVE REPORT'!K17</f>
        <v>2503</v>
      </c>
      <c r="L17" s="22">
        <f>'WEEKLY COMPETITIVE REPORT'!L17</f>
        <v>3482</v>
      </c>
      <c r="M17" s="64">
        <f>'WEEKLY COMPETITIVE REPORT'!M17</f>
        <v>-28.99293688767372</v>
      </c>
      <c r="N17" s="14">
        <f t="shared" si="0"/>
        <v>2141.6300164925783</v>
      </c>
      <c r="O17" s="37">
        <f>'WEEKLY COMPETITIVE REPORT'!O17</f>
        <v>8</v>
      </c>
      <c r="P17" s="14">
        <f>'WEEKLY COMPETITIVE REPORT'!P17/Y4</f>
        <v>22669.048927982407</v>
      </c>
      <c r="Q17" s="14">
        <f>'WEEKLY COMPETITIVE REPORT'!Q17/Y4</f>
        <v>33485.43155579989</v>
      </c>
      <c r="R17" s="22">
        <f>'WEEKLY COMPETITIVE REPORT'!R17</f>
        <v>3610</v>
      </c>
      <c r="S17" s="22">
        <f>'WEEKLY COMPETITIVE REPORT'!S17</f>
        <v>5273</v>
      </c>
      <c r="T17" s="64">
        <f>'WEEKLY COMPETITIVE REPORT'!T17</f>
        <v>-32.30175669019866</v>
      </c>
      <c r="U17" s="14">
        <f>'WEEKLY COMPETITIVE REPORT'!U17/Y4</f>
        <v>162322.70478284772</v>
      </c>
      <c r="V17" s="14">
        <f t="shared" si="1"/>
        <v>2833.631115997801</v>
      </c>
      <c r="W17" s="25">
        <f t="shared" si="2"/>
        <v>184991.75371083012</v>
      </c>
      <c r="X17" s="22">
        <f>'WEEKLY COMPETITIVE REPORT'!X17</f>
        <v>25541</v>
      </c>
      <c r="Y17" s="56">
        <f>'WEEKLY COMPETITIVE REPORT'!Y17</f>
        <v>29151</v>
      </c>
    </row>
    <row r="18" spans="1:25" ht="13.5" customHeight="1">
      <c r="A18" s="50">
        <v>5</v>
      </c>
      <c r="B18" s="4">
        <f>'WEEKLY COMPETITIVE REPORT'!B18</f>
        <v>1</v>
      </c>
      <c r="C18" s="4" t="str">
        <f>'WEEKLY COMPETITIVE REPORT'!C18</f>
        <v>LITTLE FOCKERS</v>
      </c>
      <c r="D18" s="4" t="str">
        <f>'WEEKLY COMPETITIVE REPORT'!D18</f>
        <v>NJUNA DRUŽINA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6</v>
      </c>
      <c r="H18" s="37">
        <f>'WEEKLY COMPETITIVE REPORT'!H18</f>
        <v>13</v>
      </c>
      <c r="I18" s="14">
        <f>'WEEKLY COMPETITIVE REPORT'!I18/Y4</f>
        <v>16760.582737768003</v>
      </c>
      <c r="J18" s="14">
        <f>'WEEKLY COMPETITIVE REPORT'!J18/Y4</f>
        <v>27358.438702583837</v>
      </c>
      <c r="K18" s="22">
        <f>'WEEKLY COMPETITIVE REPORT'!K18</f>
        <v>2563</v>
      </c>
      <c r="L18" s="22">
        <f>'WEEKLY COMPETITIVE REPORT'!L18</f>
        <v>4023</v>
      </c>
      <c r="M18" s="64">
        <f>'WEEKLY COMPETITIVE REPORT'!M18</f>
        <v>-38.73706420174822</v>
      </c>
      <c r="N18" s="14">
        <f t="shared" si="0"/>
        <v>1289.2755952129232</v>
      </c>
      <c r="O18" s="37">
        <f>'WEEKLY COMPETITIVE REPORT'!O18</f>
        <v>13</v>
      </c>
      <c r="P18" s="14">
        <f>'WEEKLY COMPETITIVE REPORT'!P18/Y4</f>
        <v>20971.687740516765</v>
      </c>
      <c r="Q18" s="14">
        <f>'WEEKLY COMPETITIVE REPORT'!Q18/Y4</f>
        <v>35966.19021440352</v>
      </c>
      <c r="R18" s="22">
        <f>'WEEKLY COMPETITIVE REPORT'!R18</f>
        <v>3361</v>
      </c>
      <c r="S18" s="22">
        <f>'WEEKLY COMPETITIVE REPORT'!S18</f>
        <v>5629</v>
      </c>
      <c r="T18" s="64">
        <f>'WEEKLY COMPETITIVE REPORT'!T18</f>
        <v>-41.6905498872712</v>
      </c>
      <c r="U18" s="14">
        <f>'WEEKLY COMPETITIVE REPORT'!U18/Y4</f>
        <v>473955.4700384827</v>
      </c>
      <c r="V18" s="14">
        <f t="shared" si="1"/>
        <v>1613.2067492705205</v>
      </c>
      <c r="W18" s="25">
        <f t="shared" si="2"/>
        <v>494927.1577789995</v>
      </c>
      <c r="X18" s="22">
        <f>'WEEKLY COMPETITIVE REPORT'!X18</f>
        <v>75990</v>
      </c>
      <c r="Y18" s="56">
        <f>'WEEKLY COMPETITIVE REPORT'!Y18</f>
        <v>79351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GREMO MI PO SVOJE</v>
      </c>
      <c r="D19" s="4" t="str">
        <f>'WEEKLY COMPETITIVE REPORT'!D19</f>
        <v>GREMO MI PO SVOJE</v>
      </c>
      <c r="E19" s="4" t="str">
        <f>'WEEKLY COMPETITIVE REPORT'!E19</f>
        <v>DOMEST</v>
      </c>
      <c r="F19" s="4" t="str">
        <f>'WEEKLY COMPETITIVE REPORT'!F19</f>
        <v>Cinemania</v>
      </c>
      <c r="G19" s="37">
        <f>'WEEKLY COMPETITIVE REPORT'!G19</f>
        <v>13</v>
      </c>
      <c r="H19" s="37">
        <f>'WEEKLY COMPETITIVE REPORT'!H19</f>
        <v>11</v>
      </c>
      <c r="I19" s="14">
        <f>'WEEKLY COMPETITIVE REPORT'!I19/Y4</f>
        <v>13727.322704782848</v>
      </c>
      <c r="J19" s="14">
        <f>'WEEKLY COMPETITIVE REPORT'!J19/Y4</f>
        <v>12453.271028037383</v>
      </c>
      <c r="K19" s="22">
        <f>'WEEKLY COMPETITIVE REPORT'!K19</f>
        <v>2112</v>
      </c>
      <c r="L19" s="22">
        <f>'WEEKLY COMPETITIVE REPORT'!L19</f>
        <v>1961</v>
      </c>
      <c r="M19" s="64">
        <f>'WEEKLY COMPETITIVE REPORT'!M19</f>
        <v>10.230658867674649</v>
      </c>
      <c r="N19" s="14">
        <f t="shared" si="0"/>
        <v>1247.9384277075317</v>
      </c>
      <c r="O19" s="37">
        <f>'WEEKLY COMPETITIVE REPORT'!O19</f>
        <v>11</v>
      </c>
      <c r="P19" s="14">
        <f>'WEEKLY COMPETITIVE REPORT'!P19/Y4</f>
        <v>18526.663001649256</v>
      </c>
      <c r="Q19" s="14">
        <f>'WEEKLY COMPETITIVE REPORT'!Q19/Y4</f>
        <v>16488.455195162176</v>
      </c>
      <c r="R19" s="22">
        <f>'WEEKLY COMPETITIVE REPORT'!R19</f>
        <v>3111</v>
      </c>
      <c r="S19" s="22">
        <f>'WEEKLY COMPETITIVE REPORT'!S19</f>
        <v>2747</v>
      </c>
      <c r="T19" s="64">
        <f>'WEEKLY COMPETITIVE REPORT'!T19</f>
        <v>12.361423689255659</v>
      </c>
      <c r="U19" s="14">
        <f>'WEEKLY COMPETITIVE REPORT'!U19/Y4</f>
        <v>1058456.5695437053</v>
      </c>
      <c r="V19" s="14">
        <f t="shared" si="1"/>
        <v>1684.2420910590233</v>
      </c>
      <c r="W19" s="25">
        <f t="shared" si="2"/>
        <v>1076983.2325453546</v>
      </c>
      <c r="X19" s="22">
        <f>'WEEKLY COMPETITIVE REPORT'!X19</f>
        <v>183592</v>
      </c>
      <c r="Y19" s="56">
        <f>'WEEKLY COMPETITIVE REPORT'!Y19</f>
        <v>186703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GREEN HORNET</v>
      </c>
      <c r="D20" s="4" t="str">
        <f>'WEEKLY COMPETITIVE REPORT'!D20</f>
        <v>ZELENI SRŠEN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2</v>
      </c>
      <c r="H20" s="37">
        <f>'WEEKLY COMPETITIVE REPORT'!H20</f>
        <v>14</v>
      </c>
      <c r="I20" s="14">
        <f>'WEEKLY COMPETITIVE REPORT'!I20/Y4</f>
        <v>11772.952171522815</v>
      </c>
      <c r="J20" s="14">
        <f>'WEEKLY COMPETITIVE REPORT'!J20/Y4</f>
        <v>22308.960967564595</v>
      </c>
      <c r="K20" s="22">
        <f>'WEEKLY COMPETITIVE REPORT'!K20</f>
        <v>1542</v>
      </c>
      <c r="L20" s="22">
        <f>'WEEKLY COMPETITIVE REPORT'!L20</f>
        <v>2868</v>
      </c>
      <c r="M20" s="64">
        <f>'WEEKLY COMPETITIVE REPORT'!M20</f>
        <v>-47.22769837358305</v>
      </c>
      <c r="N20" s="14">
        <f t="shared" si="0"/>
        <v>840.9251551087725</v>
      </c>
      <c r="O20" s="37">
        <f>'WEEKLY COMPETITIVE REPORT'!O20</f>
        <v>14</v>
      </c>
      <c r="P20" s="14">
        <f>'WEEKLY COMPETITIVE REPORT'!P20/Y4</f>
        <v>15408.191313908741</v>
      </c>
      <c r="Q20" s="14">
        <f>'WEEKLY COMPETITIVE REPORT'!Q20/Y4</f>
        <v>29828.20230896097</v>
      </c>
      <c r="R20" s="22">
        <f>'WEEKLY COMPETITIVE REPORT'!R20</f>
        <v>2127</v>
      </c>
      <c r="S20" s="22">
        <f>'WEEKLY COMPETITIVE REPORT'!S20</f>
        <v>4170</v>
      </c>
      <c r="T20" s="64">
        <f>'WEEKLY COMPETITIVE REPORT'!T20</f>
        <v>-48.34354697507257</v>
      </c>
      <c r="U20" s="14">
        <f>'WEEKLY COMPETITIVE REPORT'!U20/Y4</f>
        <v>31297.41616272677</v>
      </c>
      <c r="V20" s="14">
        <f t="shared" si="1"/>
        <v>1100.5850938506244</v>
      </c>
      <c r="W20" s="25">
        <f t="shared" si="2"/>
        <v>46705.607476635516</v>
      </c>
      <c r="X20" s="22">
        <f>'WEEKLY COMPETITIVE REPORT'!X20</f>
        <v>4487</v>
      </c>
      <c r="Y20" s="56">
        <f>'WEEKLY COMPETITIVE REPORT'!Y20</f>
        <v>6614</v>
      </c>
    </row>
    <row r="21" spans="1:25" ht="12.75">
      <c r="A21" s="50">
        <v>8</v>
      </c>
      <c r="B21" s="4">
        <f>'WEEKLY COMPETITIVE REPORT'!B21</f>
        <v>3</v>
      </c>
      <c r="C21" s="4" t="str">
        <f>'WEEKLY COMPETITIVE REPORT'!C21</f>
        <v>SAMMY'S ADVENTURES: THE SECRET PASSAGE</v>
      </c>
      <c r="D21" s="4" t="str">
        <f>'WEEKLY COMPETITIVE REPORT'!D21</f>
        <v>SAMOVA PUSTOLOVŠČINA: SKRIVNI PREHOD</v>
      </c>
      <c r="E21" s="4" t="str">
        <f>'WEEKLY COMPETITIVE REPORT'!E21</f>
        <v>INDEP</v>
      </c>
      <c r="F21" s="4" t="str">
        <f>'WEEKLY COMPETITIVE REPORT'!F21</f>
        <v>Blitz</v>
      </c>
      <c r="G21" s="37">
        <f>'WEEKLY COMPETITIVE REPORT'!G21</f>
        <v>4</v>
      </c>
      <c r="H21" s="37">
        <f>'WEEKLY COMPETITIVE REPORT'!H21</f>
        <v>6</v>
      </c>
      <c r="I21" s="14">
        <f>'WEEKLY COMPETITIVE REPORT'!I21/Y4</f>
        <v>9385.65145684442</v>
      </c>
      <c r="J21" s="14">
        <f>'WEEKLY COMPETITIVE REPORT'!J21/Y4</f>
        <v>26254.81033534909</v>
      </c>
      <c r="K21" s="22">
        <f>'WEEKLY COMPETITIVE REPORT'!K21</f>
        <v>1214</v>
      </c>
      <c r="L21" s="22">
        <f>'WEEKLY COMPETITIVE REPORT'!L21</f>
        <v>3352</v>
      </c>
      <c r="M21" s="64">
        <f>'WEEKLY COMPETITIVE REPORT'!M21</f>
        <v>-64.2516882165105</v>
      </c>
      <c r="N21" s="14">
        <f aca="true" t="shared" si="3" ref="N21:N33">I21/H21</f>
        <v>1564.2752428074034</v>
      </c>
      <c r="O21" s="37">
        <f>'WEEKLY COMPETITIVE REPORT'!O21</f>
        <v>6</v>
      </c>
      <c r="P21" s="14">
        <f>'WEEKLY COMPETITIVE REPORT'!P21/Y4</f>
        <v>11415.612974161628</v>
      </c>
      <c r="Q21" s="14">
        <f>'WEEKLY COMPETITIVE REPORT'!Q21/Y4</f>
        <v>32718.52666300165</v>
      </c>
      <c r="R21" s="22">
        <f>'WEEKLY COMPETITIVE REPORT'!R21</f>
        <v>1585</v>
      </c>
      <c r="S21" s="22">
        <f>'WEEKLY COMPETITIVE REPORT'!S21</f>
        <v>4438</v>
      </c>
      <c r="T21" s="64">
        <f>'WEEKLY COMPETITIVE REPORT'!T21</f>
        <v>-65.10963622616147</v>
      </c>
      <c r="U21" s="14">
        <f>'WEEKLY COMPETITIVE REPORT'!U21/Y4</f>
        <v>155764.1561297416</v>
      </c>
      <c r="V21" s="14">
        <f aca="true" t="shared" si="4" ref="V21:V33">P21/O21</f>
        <v>1902.6021623602712</v>
      </c>
      <c r="W21" s="25">
        <f aca="true" t="shared" si="5" ref="W21:W33">P21+U21</f>
        <v>167179.76910390324</v>
      </c>
      <c r="X21" s="22">
        <f>'WEEKLY COMPETITIVE REPORT'!X21</f>
        <v>21600</v>
      </c>
      <c r="Y21" s="56">
        <f>'WEEKLY COMPETITIVE REPORT'!Y21</f>
        <v>23185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DUE DATE</v>
      </c>
      <c r="D22" s="4" t="str">
        <f>'WEEKLY COMPETITIVE REPORT'!D22</f>
        <v>DRAGA POČAKAJ SEM NA POTI</v>
      </c>
      <c r="E22" s="4" t="str">
        <f>'WEEKLY COMPETITIVE REPORT'!E22</f>
        <v>WB</v>
      </c>
      <c r="F22" s="4" t="str">
        <f>'WEEKLY COMPETITIVE REPORT'!F22</f>
        <v>Blitz</v>
      </c>
      <c r="G22" s="37">
        <f>'WEEKLY COMPETITIVE REPORT'!G22</f>
        <v>9</v>
      </c>
      <c r="H22" s="37">
        <f>'WEEKLY COMPETITIVE REPORT'!H22</f>
        <v>8</v>
      </c>
      <c r="I22" s="14">
        <f>'WEEKLY COMPETITIVE REPORT'!I22/Y4</f>
        <v>6074.7663551401865</v>
      </c>
      <c r="J22" s="14">
        <f>'WEEKLY COMPETITIVE REPORT'!J22/Y4</f>
        <v>9964.26608026388</v>
      </c>
      <c r="K22" s="22">
        <f>'WEEKLY COMPETITIVE REPORT'!K22</f>
        <v>910</v>
      </c>
      <c r="L22" s="22">
        <f>'WEEKLY COMPETITIVE REPORT'!L22</f>
        <v>1445</v>
      </c>
      <c r="M22" s="64">
        <f>'WEEKLY COMPETITIVE REPORT'!M22</f>
        <v>-39.03448275862069</v>
      </c>
      <c r="N22" s="14">
        <f t="shared" si="3"/>
        <v>759.3457943925233</v>
      </c>
      <c r="O22" s="37">
        <f>'WEEKLY COMPETITIVE REPORT'!O22</f>
        <v>8</v>
      </c>
      <c r="P22" s="14">
        <f>'WEEKLY COMPETITIVE REPORT'!P22/Y4</f>
        <v>8161.077515118197</v>
      </c>
      <c r="Q22" s="14">
        <f>'WEEKLY COMPETITIVE REPORT'!Q22/Y4</f>
        <v>12987.905442550851</v>
      </c>
      <c r="R22" s="22">
        <f>'WEEKLY COMPETITIVE REPORT'!R22</f>
        <v>1277</v>
      </c>
      <c r="S22" s="22">
        <f>'WEEKLY COMPETITIVE REPORT'!S22</f>
        <v>1999</v>
      </c>
      <c r="T22" s="64">
        <f>'WEEKLY COMPETITIVE REPORT'!T22</f>
        <v>-37.164021164021165</v>
      </c>
      <c r="U22" s="14">
        <f>'WEEKLY COMPETITIVE REPORT'!U22/Y4</f>
        <v>213736.94337548103</v>
      </c>
      <c r="V22" s="14">
        <f t="shared" si="4"/>
        <v>1020.1346893897746</v>
      </c>
      <c r="W22" s="25">
        <f t="shared" si="5"/>
        <v>221898.02089059923</v>
      </c>
      <c r="X22" s="22">
        <f>'WEEKLY COMPETITIVE REPORT'!X22</f>
        <v>34228</v>
      </c>
      <c r="Y22" s="56">
        <f>'WEEKLY COMPETITIVE REPORT'!Y22</f>
        <v>35505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SEASON OF THE WITCH</v>
      </c>
      <c r="D23" s="4" t="str">
        <f>'WEEKLY COMPETITIVE REPORT'!D23</f>
        <v>ČAS LOVA NA ČAROVNICE</v>
      </c>
      <c r="E23" s="4" t="str">
        <f>'WEEKLY COMPETITIVE REPORT'!E23</f>
        <v>INDEP</v>
      </c>
      <c r="F23" s="4" t="str">
        <f>'WEEKLY COMPETITIVE REPORT'!F23</f>
        <v>Blitz</v>
      </c>
      <c r="G23" s="37">
        <f>'WEEKLY COMPETITIVE REPORT'!G23</f>
        <v>3</v>
      </c>
      <c r="H23" s="37">
        <f>'WEEKLY COMPETITIVE REPORT'!H23</f>
        <v>3</v>
      </c>
      <c r="I23" s="14">
        <f>'WEEKLY COMPETITIVE REPORT'!I23/Y4</f>
        <v>5589.609675645959</v>
      </c>
      <c r="J23" s="14">
        <f>'WEEKLY COMPETITIVE REPORT'!J23/Y4</f>
        <v>7913.68884002199</v>
      </c>
      <c r="K23" s="22">
        <f>'WEEKLY COMPETITIVE REPORT'!K23</f>
        <v>828</v>
      </c>
      <c r="L23" s="22">
        <f>'WEEKLY COMPETITIVE REPORT'!L23</f>
        <v>1179</v>
      </c>
      <c r="M23" s="64">
        <f>'WEEKLY COMPETITIVE REPORT'!M23</f>
        <v>-29.367836054185474</v>
      </c>
      <c r="N23" s="14">
        <f t="shared" si="3"/>
        <v>1863.2032252153197</v>
      </c>
      <c r="O23" s="37">
        <f>'WEEKLY COMPETITIVE REPORT'!O23</f>
        <v>3</v>
      </c>
      <c r="P23" s="14">
        <f>'WEEKLY COMPETITIVE REPORT'!P23/Y4</f>
        <v>7374.931280923584</v>
      </c>
      <c r="Q23" s="14">
        <f>'WEEKLY COMPETITIVE REPORT'!Q23/Y4</f>
        <v>10765.530511269928</v>
      </c>
      <c r="R23" s="22">
        <f>'WEEKLY COMPETITIVE REPORT'!R23</f>
        <v>1205</v>
      </c>
      <c r="S23" s="22">
        <f>'WEEKLY COMPETITIVE REPORT'!S23</f>
        <v>1775</v>
      </c>
      <c r="T23" s="64">
        <f>'WEEKLY COMPETITIVE REPORT'!T23</f>
        <v>-31.494957232222646</v>
      </c>
      <c r="U23" s="14">
        <f>'WEEKLY COMPETITIVE REPORT'!U23/Y4</f>
        <v>27231.99560197911</v>
      </c>
      <c r="V23" s="14">
        <f t="shared" si="4"/>
        <v>2458.310426974528</v>
      </c>
      <c r="W23" s="25">
        <f t="shared" si="5"/>
        <v>34606.92688290269</v>
      </c>
      <c r="X23" s="22">
        <f>'WEEKLY COMPETITIVE REPORT'!X23</f>
        <v>4502</v>
      </c>
      <c r="Y23" s="56">
        <f>'WEEKLY COMPETITIVE REPORT'!Y23</f>
        <v>5707</v>
      </c>
    </row>
    <row r="24" spans="1:25" ht="12.75">
      <c r="A24" s="50">
        <v>11</v>
      </c>
      <c r="B24" s="4">
        <f>'WEEKLY COMPETITIVE REPORT'!B24</f>
        <v>6</v>
      </c>
      <c r="C24" s="4" t="str">
        <f>'WEEKLY COMPETITIVE REPORT'!C24</f>
        <v>LIFE AS WE KNOW IT</v>
      </c>
      <c r="D24" s="4" t="str">
        <f>'WEEKLY COMPETITIVE REPORT'!D24</f>
        <v>ŽIVLJENJE, KOT GA POZNAŠ</v>
      </c>
      <c r="E24" s="4" t="str">
        <f>'WEEKLY COMPETITIVE REPORT'!E24</f>
        <v>WB</v>
      </c>
      <c r="F24" s="4" t="str">
        <f>'WEEKLY COMPETITIVE REPORT'!F24</f>
        <v>Blitz</v>
      </c>
      <c r="G24" s="37">
        <f>'WEEKLY COMPETITIVE REPORT'!G24</f>
        <v>7</v>
      </c>
      <c r="H24" s="37">
        <f>'WEEKLY COMPETITIVE REPORT'!H24</f>
        <v>7</v>
      </c>
      <c r="I24" s="14">
        <f>'WEEKLY COMPETITIVE REPORT'!I24/Y4</f>
        <v>4483.23254535459</v>
      </c>
      <c r="J24" s="14">
        <f>'WEEKLY COMPETITIVE REPORT'!J24/Y4</f>
        <v>10905.717427157779</v>
      </c>
      <c r="K24" s="22">
        <f>'WEEKLY COMPETITIVE REPORT'!K24</f>
        <v>655</v>
      </c>
      <c r="L24" s="22">
        <f>'WEEKLY COMPETITIVE REPORT'!L24</f>
        <v>1660</v>
      </c>
      <c r="M24" s="64">
        <f>'WEEKLY COMPETITIVE REPORT'!M24</f>
        <v>-58.890989287964715</v>
      </c>
      <c r="N24" s="14">
        <f t="shared" si="3"/>
        <v>640.4617921935129</v>
      </c>
      <c r="O24" s="37">
        <f>'WEEKLY COMPETITIVE REPORT'!O24</f>
        <v>7</v>
      </c>
      <c r="P24" s="14">
        <f>'WEEKLY COMPETITIVE REPORT'!P24/Y4</f>
        <v>6011.544804837823</v>
      </c>
      <c r="Q24" s="14">
        <f>'WEEKLY COMPETITIVE REPORT'!Q24/Y4</f>
        <v>14841.94612424409</v>
      </c>
      <c r="R24" s="22">
        <f>'WEEKLY COMPETITIVE REPORT'!R24</f>
        <v>890</v>
      </c>
      <c r="S24" s="22">
        <f>'WEEKLY COMPETITIVE REPORT'!S24</f>
        <v>2402</v>
      </c>
      <c r="T24" s="64">
        <f>'WEEKLY COMPETITIVE REPORT'!T24</f>
        <v>-59.496249652745625</v>
      </c>
      <c r="U24" s="14">
        <f>'WEEKLY COMPETITIVE REPORT'!U24/Y4</f>
        <v>177369.43375481034</v>
      </c>
      <c r="V24" s="14">
        <f t="shared" si="4"/>
        <v>858.7921149768318</v>
      </c>
      <c r="W24" s="25">
        <f t="shared" si="5"/>
        <v>183380.97855964815</v>
      </c>
      <c r="X24" s="22">
        <f>'WEEKLY COMPETITIVE REPORT'!X24</f>
        <v>29163</v>
      </c>
      <c r="Y24" s="56">
        <f>'WEEKLY COMPETITIVE REPORT'!Y24</f>
        <v>30053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MR. NICE</v>
      </c>
      <c r="D25" s="4" t="str">
        <f>'WEEKLY COMPETITIVE REPORT'!D25</f>
        <v>MR. JOINT</v>
      </c>
      <c r="E25" s="4" t="str">
        <f>'WEEKLY COMPETITIVE REPORT'!E25</f>
        <v>INDEP</v>
      </c>
      <c r="F25" s="4" t="str">
        <f>'WEEKLY COMPETITIVE REPORT'!F25</f>
        <v>Karantanija</v>
      </c>
      <c r="G25" s="37">
        <f>'WEEKLY COMPETITIVE REPORT'!G25</f>
        <v>3</v>
      </c>
      <c r="H25" s="37">
        <f>'WEEKLY COMPETITIVE REPORT'!H25</f>
        <v>6</v>
      </c>
      <c r="I25" s="14">
        <f>'WEEKLY COMPETITIVE REPORT'!I25/Y4</f>
        <v>2754.260582737768</v>
      </c>
      <c r="J25" s="14">
        <f>'WEEKLY COMPETITIVE REPORT'!J25/Y4</f>
        <v>6073.391973611874</v>
      </c>
      <c r="K25" s="22">
        <f>'WEEKLY COMPETITIVE REPORT'!K25</f>
        <v>395</v>
      </c>
      <c r="L25" s="22">
        <f>'WEEKLY COMPETITIVE REPORT'!L25</f>
        <v>864</v>
      </c>
      <c r="M25" s="64">
        <f>'WEEKLY COMPETITIVE REPORT'!M25</f>
        <v>-54.650373387644265</v>
      </c>
      <c r="N25" s="14">
        <f t="shared" si="3"/>
        <v>459.04343045629463</v>
      </c>
      <c r="O25" s="37">
        <f>'WEEKLY COMPETITIVE REPORT'!O25</f>
        <v>1</v>
      </c>
      <c r="P25" s="14">
        <f>'WEEKLY COMPETITIVE REPORT'!P25/Y4</f>
        <v>4190.489279824079</v>
      </c>
      <c r="Q25" s="14">
        <f>'WEEKLY COMPETITIVE REPORT'!Q25/Y4</f>
        <v>9076.41561297416</v>
      </c>
      <c r="R25" s="22">
        <f>'WEEKLY COMPETITIVE REPORT'!R25</f>
        <v>682</v>
      </c>
      <c r="S25" s="22">
        <f>'WEEKLY COMPETITIVE REPORT'!S25</f>
        <v>1439</v>
      </c>
      <c r="T25" s="64">
        <f>'WEEKLY COMPETITIVE REPORT'!T25</f>
        <v>-53.831011508176864</v>
      </c>
      <c r="U25" s="14">
        <f>'WEEKLY COMPETITIVE REPORT'!U25/Y4</f>
        <v>14507.97141286421</v>
      </c>
      <c r="V25" s="14">
        <f t="shared" si="4"/>
        <v>4190.489279824079</v>
      </c>
      <c r="W25" s="25">
        <f t="shared" si="5"/>
        <v>18698.460692688288</v>
      </c>
      <c r="X25" s="22">
        <f>'WEEKLY COMPETITIVE REPORT'!X25</f>
        <v>2166</v>
      </c>
      <c r="Y25" s="56">
        <f>'WEEKLY COMPETITIVE REPORT'!Y25</f>
        <v>2848</v>
      </c>
    </row>
    <row r="26" spans="1:25" ht="12.75" customHeight="1">
      <c r="A26" s="50">
        <v>13</v>
      </c>
      <c r="B26" s="4" t="str">
        <f>'WEEKLY COMPETITIVE REPORT'!B26</f>
        <v>New</v>
      </c>
      <c r="C26" s="4" t="str">
        <f>'WEEKLY COMPETITIVE REPORT'!C26</f>
        <v>ANOTHER YEAR</v>
      </c>
      <c r="D26" s="4" t="str">
        <f>'WEEKLY COMPETITIVE REPORT'!D26</f>
        <v>ŠE ENO LETO</v>
      </c>
      <c r="E26" s="4" t="str">
        <f>'WEEKLY COMPETITIVE REPORT'!E26</f>
        <v>INDEP</v>
      </c>
      <c r="F26" s="4" t="str">
        <f>'WEEKLY COMPETITIVE REPORT'!F26</f>
        <v>Cinemania</v>
      </c>
      <c r="G26" s="37">
        <f>'WEEKLY COMPETITIVE REPORT'!G26</f>
        <v>1</v>
      </c>
      <c r="H26" s="37">
        <f>'WEEKLY COMPETITIVE REPORT'!H26</f>
        <v>1</v>
      </c>
      <c r="I26" s="14">
        <f>'WEEKLY COMPETITIVE REPORT'!I26/Y4</f>
        <v>2227.8724573941727</v>
      </c>
      <c r="J26" s="14">
        <f>'WEEKLY COMPETITIVE REPORT'!J26/Y4</f>
        <v>0</v>
      </c>
      <c r="K26" s="22">
        <f>'WEEKLY COMPETITIVE REPORT'!K26</f>
        <v>344</v>
      </c>
      <c r="L26" s="22">
        <f>'WEEKLY COMPETITIVE REPORT'!L26</f>
        <v>0</v>
      </c>
      <c r="M26" s="64">
        <f>'WEEKLY COMPETITIVE REPORT'!M26</f>
        <v>0</v>
      </c>
      <c r="N26" s="14">
        <f t="shared" si="3"/>
        <v>2227.8724573941727</v>
      </c>
      <c r="O26" s="37">
        <f>'WEEKLY COMPETITIVE REPORT'!O26</f>
        <v>1</v>
      </c>
      <c r="P26" s="14">
        <f>'WEEKLY COMPETITIVE REPORT'!P26/Y4</f>
        <v>3765.805387575591</v>
      </c>
      <c r="Q26" s="14">
        <f>'WEEKLY COMPETITIVE REPORT'!Q26/Y4</f>
        <v>0</v>
      </c>
      <c r="R26" s="22">
        <f>'WEEKLY COMPETITIVE REPORT'!R26</f>
        <v>601</v>
      </c>
      <c r="S26" s="22">
        <f>'WEEKLY COMPETITIVE REPORT'!S26</f>
        <v>0</v>
      </c>
      <c r="T26" s="64">
        <f>'WEEKLY COMPETITIVE REPORT'!T26</f>
        <v>0</v>
      </c>
      <c r="U26" s="14">
        <f>'WEEKLY COMPETITIVE REPORT'!U26/Y4</f>
        <v>9958.768554150633</v>
      </c>
      <c r="V26" s="14">
        <f t="shared" si="4"/>
        <v>3765.805387575591</v>
      </c>
      <c r="W26" s="25">
        <f t="shared" si="5"/>
        <v>13724.573941726223</v>
      </c>
      <c r="X26" s="22">
        <f>'WEEKLY COMPETITIVE REPORT'!X26</f>
        <v>1721</v>
      </c>
      <c r="Y26" s="56">
        <f>'WEEKLY COMPETITIVE REPORT'!Y26</f>
        <v>2322</v>
      </c>
    </row>
    <row r="27" spans="1:25" ht="12.75" customHeight="1">
      <c r="A27" s="50">
        <v>14</v>
      </c>
      <c r="B27" s="4">
        <f>'WEEKLY COMPETITIVE REPORT'!B27</f>
        <v>19</v>
      </c>
      <c r="C27" s="4" t="str">
        <f>'WEEKLY COMPETITIVE REPORT'!C27</f>
        <v>LE PETIT NICOLAS</v>
      </c>
      <c r="D27" s="4" t="str">
        <f>'WEEKLY COMPETITIVE REPORT'!D27</f>
        <v>MALI NIKEC</v>
      </c>
      <c r="E27" s="4" t="str">
        <f>'WEEKLY COMPETITIVE REPORT'!E27</f>
        <v>INDEP</v>
      </c>
      <c r="F27" s="4" t="str">
        <f>'WEEKLY COMPETITIVE REPORT'!F27</f>
        <v>Blitz</v>
      </c>
      <c r="G27" s="37">
        <f>'WEEKLY COMPETITIVE REPORT'!G27</f>
        <v>4</v>
      </c>
      <c r="H27" s="37">
        <f>'WEEKLY COMPETITIVE REPORT'!H27</f>
        <v>1</v>
      </c>
      <c r="I27" s="14">
        <f>'WEEKLY COMPETITIVE REPORT'!I27/Y4</f>
        <v>1267.1797691039033</v>
      </c>
      <c r="J27" s="14">
        <f>'WEEKLY COMPETITIVE REPORT'!J27/Y17</f>
        <v>0.036533909642893894</v>
      </c>
      <c r="K27" s="22">
        <f>'WEEKLY COMPETITIVE REPORT'!K27</f>
        <v>241</v>
      </c>
      <c r="L27" s="22">
        <f>'WEEKLY COMPETITIVE REPORT'!L27</f>
        <v>254</v>
      </c>
      <c r="M27" s="64">
        <f>'WEEKLY COMPETITIVE REPORT'!M27</f>
        <v>-13.427230046948353</v>
      </c>
      <c r="N27" s="14">
        <f t="shared" si="3"/>
        <v>1267.1797691039033</v>
      </c>
      <c r="O27" s="37">
        <f>'WEEKLY COMPETITIVE REPORT'!O27</f>
        <v>1</v>
      </c>
      <c r="P27" s="14">
        <f>'WEEKLY COMPETITIVE REPORT'!P27/Y4</f>
        <v>2150.907091808686</v>
      </c>
      <c r="Q27" s="14">
        <f>'WEEKLY COMPETITIVE REPORT'!Q27/Y17</f>
        <v>0.03927824088367466</v>
      </c>
      <c r="R27" s="22">
        <f>'WEEKLY COMPETITIVE REPORT'!R27</f>
        <v>473</v>
      </c>
      <c r="S27" s="22">
        <f>'WEEKLY COMPETITIVE REPORT'!S27</f>
        <v>273</v>
      </c>
      <c r="T27" s="64">
        <f>'WEEKLY COMPETITIVE REPORT'!T27</f>
        <v>36.681222707423586</v>
      </c>
      <c r="U27" s="14">
        <f>'WEEKLY COMPETITIVE REPORT'!U27/Y17</f>
        <v>0.15978868649445988</v>
      </c>
      <c r="V27" s="14">
        <f t="shared" si="4"/>
        <v>2150.907091808686</v>
      </c>
      <c r="W27" s="25">
        <f t="shared" si="5"/>
        <v>2151.06688049518</v>
      </c>
      <c r="X27" s="22">
        <f>'WEEKLY COMPETITIVE REPORT'!X27</f>
        <v>1311</v>
      </c>
      <c r="Y27" s="56">
        <f>'WEEKLY COMPETITIVE REPORT'!Y27</f>
        <v>1784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HARRY POTTER AND THE DEATHLY HOLLOWS - PART 1</v>
      </c>
      <c r="D28" s="4" t="str">
        <f>'WEEKLY COMPETITIVE REPORT'!D28</f>
        <v>HARRY POTTER IN SVETINJE SMRTI - 1.DEL</v>
      </c>
      <c r="E28" s="4" t="str">
        <f>'WEEKLY COMPETITIVE REPORT'!E28</f>
        <v>WB</v>
      </c>
      <c r="F28" s="4" t="str">
        <f>'WEEKLY COMPETITIVE REPORT'!F28</f>
        <v>Blitz</v>
      </c>
      <c r="G28" s="37">
        <f>'WEEKLY COMPETITIVE REPORT'!G28</f>
        <v>11</v>
      </c>
      <c r="H28" s="37">
        <f>'WEEKLY COMPETITIVE REPORT'!H28</f>
        <v>16</v>
      </c>
      <c r="I28" s="14">
        <f>'WEEKLY COMPETITIVE REPORT'!I28/Y4</f>
        <v>1646.5090709180868</v>
      </c>
      <c r="J28" s="14">
        <f>'WEEKLY COMPETITIVE REPORT'!J28/Y17</f>
        <v>0.08140372542965936</v>
      </c>
      <c r="K28" s="22">
        <f>'WEEKLY COMPETITIVE REPORT'!K28</f>
        <v>231</v>
      </c>
      <c r="L28" s="22">
        <f>'WEEKLY COMPETITIVE REPORT'!L28</f>
        <v>518</v>
      </c>
      <c r="M28" s="64">
        <f>'WEEKLY COMPETITIVE REPORT'!M28</f>
        <v>-49.51538137378846</v>
      </c>
      <c r="N28" s="14">
        <f t="shared" si="3"/>
        <v>102.90681693238042</v>
      </c>
      <c r="O28" s="37">
        <f>'WEEKLY COMPETITIVE REPORT'!O28</f>
        <v>16</v>
      </c>
      <c r="P28" s="14">
        <f>'WEEKLY COMPETITIVE REPORT'!P28/Y4</f>
        <v>2714.4035184167124</v>
      </c>
      <c r="Q28" s="14">
        <f>'WEEKLY COMPETITIVE REPORT'!Q28/Y17</f>
        <v>0.09972213646187095</v>
      </c>
      <c r="R28" s="22">
        <f>'WEEKLY COMPETITIVE REPORT'!R28</f>
        <v>408</v>
      </c>
      <c r="S28" s="22">
        <f>'WEEKLY COMPETITIVE REPORT'!S28</f>
        <v>640</v>
      </c>
      <c r="T28" s="64">
        <f>'WEEKLY COMPETITIVE REPORT'!T28</f>
        <v>-32.06054351565187</v>
      </c>
      <c r="U28" s="14">
        <f>'WEEKLY COMPETITIVE REPORT'!U28/Y17</f>
        <v>10.624266748996604</v>
      </c>
      <c r="V28" s="14">
        <f t="shared" si="4"/>
        <v>169.65021990104452</v>
      </c>
      <c r="W28" s="25">
        <f t="shared" si="5"/>
        <v>2725.027785165709</v>
      </c>
      <c r="X28" s="22">
        <f>'WEEKLY COMPETITIVE REPORT'!X28</f>
        <v>65921</v>
      </c>
      <c r="Y28" s="56">
        <f>'WEEKLY COMPETITIVE REPORT'!Y28</f>
        <v>66329</v>
      </c>
    </row>
    <row r="29" spans="1:25" ht="12.75">
      <c r="A29" s="50">
        <v>16</v>
      </c>
      <c r="B29" s="4">
        <f>'WEEKLY COMPETITIVE REPORT'!B29</f>
        <v>10</v>
      </c>
      <c r="C29" s="4" t="str">
        <f>'WEEKLY COMPETITIVE REPORT'!C29</f>
        <v>MEGAMIND</v>
      </c>
      <c r="D29" s="4" t="str">
        <f>'WEEKLY COMPETITIVE REPORT'!D29</f>
        <v>MEGAUM</v>
      </c>
      <c r="E29" s="4" t="str">
        <f>'WEEKLY COMPETITIVE REPORT'!E29</f>
        <v>PAR</v>
      </c>
      <c r="F29" s="4" t="str">
        <f>'WEEKLY COMPETITIVE REPORT'!F29</f>
        <v>Karantanija</v>
      </c>
      <c r="G29" s="37">
        <f>'WEEKLY COMPETITIVE REPORT'!G29</f>
        <v>9</v>
      </c>
      <c r="H29" s="37">
        <f>'WEEKLY COMPETITIVE REPORT'!H29</f>
        <v>18</v>
      </c>
      <c r="I29" s="14">
        <f>'WEEKLY COMPETITIVE REPORT'!I29/Y4</f>
        <v>1658.8785046728972</v>
      </c>
      <c r="J29" s="14">
        <f>'WEEKLY COMPETITIVE REPORT'!J29/Y17</f>
        <v>0.1312133374498302</v>
      </c>
      <c r="K29" s="22">
        <f>'WEEKLY COMPETITIVE REPORT'!K29</f>
        <v>260</v>
      </c>
      <c r="L29" s="22">
        <f>'WEEKLY COMPETITIVE REPORT'!L29</f>
        <v>777</v>
      </c>
      <c r="M29" s="64">
        <f>'WEEKLY COMPETITIVE REPORT'!M29</f>
        <v>-68.44444444444444</v>
      </c>
      <c r="N29" s="14">
        <f t="shared" si="3"/>
        <v>92.15991692627206</v>
      </c>
      <c r="O29" s="37">
        <f>'WEEKLY COMPETITIVE REPORT'!O29</f>
        <v>18</v>
      </c>
      <c r="P29" s="14">
        <f>'WEEKLY COMPETITIVE REPORT'!P29/Y4</f>
        <v>1858.1638262781748</v>
      </c>
      <c r="Q29" s="14">
        <f>'WEEKLY COMPETITIVE REPORT'!Q29/Y17</f>
        <v>0.14699324208431958</v>
      </c>
      <c r="R29" s="22">
        <f>'WEEKLY COMPETITIVE REPORT'!R29</f>
        <v>296</v>
      </c>
      <c r="S29" s="22">
        <f>'WEEKLY COMPETITIVE REPORT'!S29</f>
        <v>878</v>
      </c>
      <c r="T29" s="64">
        <f>'WEEKLY COMPETITIVE REPORT'!T29</f>
        <v>-68.44807467911319</v>
      </c>
      <c r="U29" s="14">
        <f>'WEEKLY COMPETITIVE REPORT'!U29/Y4</f>
        <v>181224.5739417262</v>
      </c>
      <c r="V29" s="14">
        <f t="shared" si="4"/>
        <v>103.23132368212083</v>
      </c>
      <c r="W29" s="25">
        <f t="shared" si="5"/>
        <v>183082.7377680044</v>
      </c>
      <c r="X29" s="22">
        <f>'WEEKLY COMPETITIVE REPORT'!X29</f>
        <v>27548</v>
      </c>
      <c r="Y29" s="56">
        <f>'WEEKLY COMPETITIVE REPORT'!Y29</f>
        <v>27844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THE CHRONICLES OF NARNIA: THE VOYAGE OF THE DAWN TREADER</v>
      </c>
      <c r="D30" s="4" t="str">
        <f>'WEEKLY COMPETITIVE REPORT'!D30</f>
        <v>ZGODBE IZ NARNIJE: POTOVANJE POTEPUŠKE ZARJE</v>
      </c>
      <c r="E30" s="4" t="str">
        <f>'WEEKLY COMPETITIVE REPORT'!E30</f>
        <v>FOX</v>
      </c>
      <c r="F30" s="4" t="str">
        <f>'WEEKLY COMPETITIVE REPORT'!F30</f>
        <v>CF</v>
      </c>
      <c r="G30" s="37">
        <f>'WEEKLY COMPETITIVE REPORT'!G30</f>
        <v>8</v>
      </c>
      <c r="H30" s="37">
        <f>'WEEKLY COMPETITIVE REPORT'!H30</f>
        <v>18</v>
      </c>
      <c r="I30" s="14">
        <f>'WEEKLY COMPETITIVE REPORT'!I30/Y4</f>
        <v>1412.8642111050026</v>
      </c>
      <c r="J30" s="14">
        <f>'WEEKLY COMPETITIVE REPORT'!J30/Y17</f>
        <v>0.060169462454118215</v>
      </c>
      <c r="K30" s="22">
        <f>'WEEKLY COMPETITIVE REPORT'!K30</f>
        <v>219</v>
      </c>
      <c r="L30" s="22">
        <f>'WEEKLY COMPETITIVE REPORT'!L30</f>
        <v>392</v>
      </c>
      <c r="M30" s="64">
        <f>'WEEKLY COMPETITIVE REPORT'!M30</f>
        <v>-41.39110604332953</v>
      </c>
      <c r="N30" s="14">
        <f t="shared" si="3"/>
        <v>78.49245617250014</v>
      </c>
      <c r="O30" s="37">
        <f>'WEEKLY COMPETITIVE REPORT'!O30</f>
        <v>18</v>
      </c>
      <c r="P30" s="14">
        <f>'WEEKLY COMPETITIVE REPORT'!P30/Y4</f>
        <v>1818.3067619571193</v>
      </c>
      <c r="Q30" s="14">
        <f>'WEEKLY COMPETITIVE REPORT'!Q30/Y17</f>
        <v>0.07032348804500703</v>
      </c>
      <c r="R30" s="22">
        <f>'WEEKLY COMPETITIVE REPORT'!R30</f>
        <v>295</v>
      </c>
      <c r="S30" s="22">
        <f>'WEEKLY COMPETITIVE REPORT'!S30</f>
        <v>466</v>
      </c>
      <c r="T30" s="64">
        <f>'WEEKLY COMPETITIVE REPORT'!T30</f>
        <v>-35.463414634146346</v>
      </c>
      <c r="U30" s="14">
        <f>'WEEKLY COMPETITIVE REPORT'!U30/Y4</f>
        <v>164205.60747663552</v>
      </c>
      <c r="V30" s="14">
        <f t="shared" si="4"/>
        <v>101.01704233095107</v>
      </c>
      <c r="W30" s="25">
        <f t="shared" si="5"/>
        <v>166023.91423859264</v>
      </c>
      <c r="X30" s="22">
        <f>'WEEKLY COMPETITIVE REPORT'!X30</f>
        <v>24230</v>
      </c>
      <c r="Y30" s="56">
        <f>'WEEKLY COMPETITIVE REPORT'!Y30</f>
        <v>24525</v>
      </c>
    </row>
    <row r="31" spans="1:25" ht="12.75">
      <c r="A31" s="50">
        <v>18</v>
      </c>
      <c r="B31" s="4">
        <f>'WEEKLY COMPETITIVE REPORT'!B31</f>
        <v>12</v>
      </c>
      <c r="C31" s="4" t="str">
        <f>'WEEKLY COMPETITIVE REPORT'!C31</f>
        <v>FROZEN</v>
      </c>
      <c r="D31" s="4" t="str">
        <f>'WEEKLY COMPETITIVE REPORT'!D31</f>
        <v>LEDENA PAST</v>
      </c>
      <c r="E31" s="4" t="str">
        <f>'WEEKLY COMPETITIVE REPORT'!E31</f>
        <v>INDEP</v>
      </c>
      <c r="F31" s="4" t="str">
        <f>'WEEKLY COMPETITIVE REPORT'!F31</f>
        <v>Cinemania</v>
      </c>
      <c r="G31" s="37">
        <f>'WEEKLY COMPETITIVE REPORT'!G31</f>
        <v>5</v>
      </c>
      <c r="H31" s="37">
        <f>'WEEKLY COMPETITIVE REPORT'!H31</f>
        <v>2</v>
      </c>
      <c r="I31" s="14">
        <f>'WEEKLY COMPETITIVE REPORT'!I31/Y4</f>
        <v>1311.1599780098954</v>
      </c>
      <c r="J31" s="14">
        <f>'WEEKLY COMPETITIVE REPORT'!J31/Y17</f>
        <v>0.06905423484614592</v>
      </c>
      <c r="K31" s="22">
        <f>'WEEKLY COMPETITIVE REPORT'!K31</f>
        <v>198</v>
      </c>
      <c r="L31" s="22">
        <f>'WEEKLY COMPETITIVE REPORT'!L31</f>
        <v>411</v>
      </c>
      <c r="M31" s="64">
        <f>'WEEKLY COMPETITIVE REPORT'!M31</f>
        <v>-52.6080476900149</v>
      </c>
      <c r="N31" s="14">
        <f t="shared" si="3"/>
        <v>655.5799890049477</v>
      </c>
      <c r="O31" s="37">
        <f>'WEEKLY COMPETITIVE REPORT'!O31</f>
        <v>2</v>
      </c>
      <c r="P31" s="14">
        <f>'WEEKLY COMPETITIVE REPORT'!P31/Y4</f>
        <v>1638.2627817482132</v>
      </c>
      <c r="Q31" s="14">
        <f>'WEEKLY COMPETITIVE REPORT'!Q31/Y17</f>
        <v>0.09152344688003843</v>
      </c>
      <c r="R31" s="22">
        <f>'WEEKLY COMPETITIVE REPORT'!R31</f>
        <v>265</v>
      </c>
      <c r="S31" s="22">
        <f>'WEEKLY COMPETITIVE REPORT'!S31</f>
        <v>572</v>
      </c>
      <c r="T31" s="64">
        <f>'WEEKLY COMPETITIVE REPORT'!T31</f>
        <v>-55.322338830584705</v>
      </c>
      <c r="U31" s="14">
        <f>'WEEKLY COMPETITIVE REPORT'!U31/Y4</f>
        <v>20450.79714128642</v>
      </c>
      <c r="V31" s="14">
        <f t="shared" si="4"/>
        <v>819.1313908741066</v>
      </c>
      <c r="W31" s="25">
        <f t="shared" si="5"/>
        <v>22089.059923034634</v>
      </c>
      <c r="X31" s="22">
        <f>'WEEKLY COMPETITIVE REPORT'!X31</f>
        <v>3103</v>
      </c>
      <c r="Y31" s="56">
        <f>'WEEKLY COMPETITIVE REPORT'!Y31</f>
        <v>3368</v>
      </c>
    </row>
    <row r="32" spans="1:25" ht="12.75">
      <c r="A32" s="50">
        <v>19</v>
      </c>
      <c r="B32" s="4">
        <f>'WEEKLY COMPETITIVE REPORT'!B32</f>
        <v>15</v>
      </c>
      <c r="C32" s="4" t="str">
        <f>'WEEKLY COMPETITIVE REPORT'!C32</f>
        <v>THE GIRL WHO KICKED THE HORNET'S NEST (LUFTSOLTTET SOM SPRÄNGDES)</v>
      </c>
      <c r="D32" s="4" t="str">
        <f>'WEEKLY COMPETITIVE REPORT'!D32</f>
        <v>DEKLE, KI JE DREGNILO OSJE GNEZDO</v>
      </c>
      <c r="E32" s="4" t="str">
        <f>'WEEKLY COMPETITIVE REPORT'!E32</f>
        <v>INDEP</v>
      </c>
      <c r="F32" s="4" t="str">
        <f>'WEEKLY COMPETITIVE REPORT'!F32</f>
        <v>CF</v>
      </c>
      <c r="G32" s="37">
        <f>'WEEKLY COMPETITIVE REPORT'!G32</f>
        <v>3</v>
      </c>
      <c r="H32" s="37">
        <f>'WEEKLY COMPETITIVE REPORT'!H32</f>
        <v>1</v>
      </c>
      <c r="I32" s="14">
        <f>'WEEKLY COMPETITIVE REPORT'!I32/Y4</f>
        <v>1159.978009895547</v>
      </c>
      <c r="J32" s="14">
        <f>'WEEKLY COMPETITIVE REPORT'!J32/Y17</f>
        <v>0.039141024321635624</v>
      </c>
      <c r="K32" s="22">
        <f>'WEEKLY COMPETITIVE REPORT'!K32</f>
        <v>146</v>
      </c>
      <c r="L32" s="22">
        <f>'WEEKLY COMPETITIVE REPORT'!L32</f>
        <v>201</v>
      </c>
      <c r="M32" s="64">
        <f>'WEEKLY COMPETITIVE REPORT'!M32</f>
        <v>-26.029798422436457</v>
      </c>
      <c r="N32" s="14">
        <f t="shared" si="3"/>
        <v>1159.978009895547</v>
      </c>
      <c r="O32" s="37">
        <f>'WEEKLY COMPETITIVE REPORT'!O32</f>
        <v>1</v>
      </c>
      <c r="P32" s="14">
        <f>'WEEKLY COMPETITIVE REPORT'!P32/Y4</f>
        <v>1936.5035733919735</v>
      </c>
      <c r="Q32" s="14">
        <f>'WEEKLY COMPETITIVE REPORT'!Q32/Y17</f>
        <v>0.06586394977873829</v>
      </c>
      <c r="R32" s="22">
        <f>'WEEKLY COMPETITIVE REPORT'!R32</f>
        <v>253</v>
      </c>
      <c r="S32" s="22">
        <f>'WEEKLY COMPETITIVE REPORT'!S32</f>
        <v>353</v>
      </c>
      <c r="T32" s="64">
        <f>'WEEKLY COMPETITIVE REPORT'!T32</f>
        <v>-26.61458333333333</v>
      </c>
      <c r="U32" s="14">
        <f>'WEEKLY COMPETITIVE REPORT'!U32/Y4</f>
        <v>8402.968664101154</v>
      </c>
      <c r="V32" s="14">
        <f t="shared" si="4"/>
        <v>1936.5035733919735</v>
      </c>
      <c r="W32" s="25">
        <f t="shared" si="5"/>
        <v>10339.472237493128</v>
      </c>
      <c r="X32" s="22">
        <f>'WEEKLY COMPETITIVE REPORT'!X32</f>
        <v>1137</v>
      </c>
      <c r="Y32" s="56">
        <f>'WEEKLY COMPETITIVE REPORT'!Y32</f>
        <v>1390</v>
      </c>
    </row>
    <row r="33" spans="1:25" ht="13.5" thickBot="1">
      <c r="A33" s="50">
        <v>20</v>
      </c>
      <c r="B33" s="4">
        <f>'WEEKLY COMPETITIVE REPORT'!B33</f>
        <v>16</v>
      </c>
      <c r="C33" s="4" t="str">
        <f>'WEEKLY COMPETITIVE REPORT'!C33</f>
        <v>THE GIRL THAT PLAYED WITH FIRE (MAN SOM LEKTE MED ELDEN)</v>
      </c>
      <c r="D33" s="4" t="str">
        <f>'WEEKLY COMPETITIVE REPORT'!D33</f>
        <v>DEKLE KI SE JE IGRALO Z OGNJEM</v>
      </c>
      <c r="E33" s="4" t="str">
        <f>'WEEKLY COMPETITIVE REPORT'!E33</f>
        <v>INDEP</v>
      </c>
      <c r="F33" s="4" t="str">
        <f>'WEEKLY COMPETITIVE REPORT'!F33</f>
        <v>CF</v>
      </c>
      <c r="G33" s="37">
        <f>'WEEKLY COMPETITIVE REPORT'!G33</f>
        <v>4</v>
      </c>
      <c r="H33" s="37">
        <f>'WEEKLY COMPETITIVE REPORT'!H33</f>
        <v>1</v>
      </c>
      <c r="I33" s="14">
        <f>'WEEKLY COMPETITIVE REPORT'!I33/Y4</f>
        <v>880.9785596481584</v>
      </c>
      <c r="J33" s="14">
        <f>'WEEKLY COMPETITIVE REPORT'!J33/Y17</f>
        <v>0.04133648931426023</v>
      </c>
      <c r="K33" s="22">
        <f>'WEEKLY COMPETITIVE REPORT'!K33</f>
        <v>114</v>
      </c>
      <c r="L33" s="22">
        <f>'WEEKLY COMPETITIVE REPORT'!L33</f>
        <v>209</v>
      </c>
      <c r="M33" s="64">
        <f>'WEEKLY COMPETITIVE REPORT'!M33</f>
        <v>-46.80497925311203</v>
      </c>
      <c r="N33" s="14">
        <f t="shared" si="3"/>
        <v>880.9785596481584</v>
      </c>
      <c r="O33" s="37">
        <f>'WEEKLY COMPETITIVE REPORT'!O33</f>
        <v>1</v>
      </c>
      <c r="P33" s="14">
        <f>'WEEKLY COMPETITIVE REPORT'!P33/Y4</f>
        <v>1267.1797691039033</v>
      </c>
      <c r="Q33" s="14">
        <f>'WEEKLY COMPETITIVE REPORT'!Q33/Y17</f>
        <v>0.0595862920654523</v>
      </c>
      <c r="R33" s="22">
        <f>'WEEKLY COMPETITIVE REPORT'!R33</f>
        <v>170</v>
      </c>
      <c r="S33" s="22">
        <f>'WEEKLY COMPETITIVE REPORT'!S33</f>
        <v>314</v>
      </c>
      <c r="T33" s="64">
        <f>'WEEKLY COMPETITIVE REPORT'!T33</f>
        <v>-46.91997697179045</v>
      </c>
      <c r="U33" s="14">
        <f>'WEEKLY COMPETITIVE REPORT'!U33/Y4</f>
        <v>13794.667399670148</v>
      </c>
      <c r="V33" s="14">
        <f t="shared" si="4"/>
        <v>1267.1797691039033</v>
      </c>
      <c r="W33" s="25">
        <f t="shared" si="5"/>
        <v>15061.847168774051</v>
      </c>
      <c r="X33" s="22">
        <f>'WEEKLY COMPETITIVE REPORT'!X33</f>
        <v>1836</v>
      </c>
      <c r="Y33" s="56">
        <f>'WEEKLY COMPETITIVE REPORT'!Y33</f>
        <v>2006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162</v>
      </c>
      <c r="I34" s="32">
        <f>SUM(I14:I33)</f>
        <v>221067.89444749863</v>
      </c>
      <c r="J34" s="31">
        <f>SUM(J14:J33)</f>
        <v>147361.64631782394</v>
      </c>
      <c r="K34" s="31">
        <f>SUM(K14:K33)</f>
        <v>31614</v>
      </c>
      <c r="L34" s="31">
        <f>SUM(L14:L33)</f>
        <v>23596</v>
      </c>
      <c r="M34" s="64">
        <f>'WEEKLY COMPETITIVE REPORT'!M34</f>
        <v>-30.94831287026703</v>
      </c>
      <c r="N34" s="32">
        <f>I34/H34</f>
        <v>1364.616632391967</v>
      </c>
      <c r="O34" s="40">
        <f>'WEEKLY COMPETITIVE REPORT'!O34</f>
        <v>157</v>
      </c>
      <c r="P34" s="31">
        <f>SUM(P14:P33)</f>
        <v>294729.24683892244</v>
      </c>
      <c r="Q34" s="31">
        <f>SUM(Q14:Q33)</f>
        <v>196159.1769191634</v>
      </c>
      <c r="R34" s="31">
        <f>SUM(R14:R33)</f>
        <v>45471</v>
      </c>
      <c r="S34" s="31">
        <f>SUM(S14:S33)</f>
        <v>33368</v>
      </c>
      <c r="T34" s="65">
        <f>P34/Q34-100%</f>
        <v>0.5025004257658536</v>
      </c>
      <c r="U34" s="31">
        <f>SUM(U14:U33)</f>
        <v>2718791.7076398213</v>
      </c>
      <c r="V34" s="32">
        <f>P34/O34</f>
        <v>1877.2563492924996</v>
      </c>
      <c r="W34" s="31">
        <f>SUM(W14:W33)</f>
        <v>3013520.9544787444</v>
      </c>
      <c r="X34" s="31">
        <f>SUM(X14:X33)</f>
        <v>509180</v>
      </c>
      <c r="Y34" s="35">
        <f>SUM(Y14:Y33)</f>
        <v>554651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2010-10-21T13:56:26Z</cp:lastPrinted>
  <dcterms:created xsi:type="dcterms:W3CDTF">1998-07-08T11:15:35Z</dcterms:created>
  <dcterms:modified xsi:type="dcterms:W3CDTF">2011-02-03T13:28:19Z</dcterms:modified>
  <cp:category/>
  <cp:version/>
  <cp:contentType/>
  <cp:contentStatus/>
</cp:coreProperties>
</file>