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9440" windowHeight="615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<sst xmlns="http://schemas.openxmlformats.org/spreadsheetml/2006/main" count="258" uniqueCount="98">
  <si>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</si>
  <si>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</si>
  <si>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</si>
  <si>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</si>
  <si>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</si>
  <si>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</si>
  <si>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</si>
  <si>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</si>
  <si>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</si>
  <si>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</si>
  <si>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</si>
  <si>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</si>
  <si>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</si>
  <si>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</si>
  <si>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</si>
  <si>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</si>
  <si>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</si>
  <si>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</si>
  <si>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</si>
  <si>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</si>
  <si>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</si>
  <si>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</si>
  <si>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</si>
  <si>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</si>
  <si>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</si>
  <si>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</si>
  <si>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</si>
  <si>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</si>
  <si>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</si>
  <si>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</si>
  <si>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</si>
  <si>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</si>
  <si>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</si>
  <si>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</si>
  <si>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</si>
  <si>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</si>
  <si>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</si>
  <si>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</si>
  <si>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</si>
  <si>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</si>
  <si>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</si>
  <si>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</si>
  <si>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</si>
  <si>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</si>
  <si>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</si>
  <si>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</si>
  <si>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</si>
  <si>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</si>
  <si>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</si>
  <si>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</si>
  <si>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</si>
  <si>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THE SMURFS</t>
  </si>
  <si>
    <t>SMRKCI 3D</t>
  </si>
  <si>
    <t>CF</t>
  </si>
  <si>
    <t>SONY</t>
  </si>
  <si>
    <t>IND</t>
  </si>
  <si>
    <t>Cinemania</t>
  </si>
  <si>
    <t>FOX</t>
  </si>
  <si>
    <t>TOWER HEIST</t>
  </si>
  <si>
    <t>OROPAJ BOGATAŠA</t>
  </si>
  <si>
    <t>IN TIME</t>
  </si>
  <si>
    <t>TRGOVCI S ČASOM</t>
  </si>
  <si>
    <t>TWILIGHT BREAKING DAWN PART 1</t>
  </si>
  <si>
    <t>SOMRAK JUTRANJA ZARJA 1.DEL</t>
  </si>
  <si>
    <t>LE PIEL QUE HABITO</t>
  </si>
  <si>
    <t>KOŽA, V KATERI ŽIVIM</t>
  </si>
  <si>
    <t>HAPPY FEET 2</t>
  </si>
  <si>
    <t>VESELE NOGICE 2</t>
  </si>
  <si>
    <t>MIDNIGHT IN PARIS</t>
  </si>
  <si>
    <t>POLNOČ V PARIZU</t>
  </si>
  <si>
    <t>TRAKTOR, LJUBEZEN IN ROCK'N'ROLL</t>
  </si>
  <si>
    <t>KZC</t>
  </si>
  <si>
    <t>MONEYBALL</t>
  </si>
  <si>
    <t>ZMAGOVALEC</t>
  </si>
  <si>
    <t>ARTHUR CHRISTMAS 3D</t>
  </si>
  <si>
    <t>ARTHUR BOŽIČEK 3D</t>
  </si>
  <si>
    <t>NEW YEARS EVE</t>
  </si>
  <si>
    <t>SILVESTROVO V NEW YORKU</t>
  </si>
  <si>
    <t>THE HELP</t>
  </si>
  <si>
    <t>SLUŽKINJE</t>
  </si>
  <si>
    <t>LISTY DO M.</t>
  </si>
  <si>
    <t>PISMA SV. NIKOLAJU</t>
  </si>
  <si>
    <t>FIVIA</t>
  </si>
  <si>
    <t>MISSION IMPOSSIBLE: GHOST PROTOCOL</t>
  </si>
  <si>
    <t>MISIJA NEMOGOČE: PROTOKOL DUH</t>
  </si>
  <si>
    <t>PAR</t>
  </si>
  <si>
    <t>MELANCHOLIA</t>
  </si>
  <si>
    <t>MELANHOLIJA</t>
  </si>
  <si>
    <t>POTICHE</t>
  </si>
  <si>
    <t>GOSPODINJA</t>
  </si>
  <si>
    <t>22 - Dec</t>
  </si>
  <si>
    <t>28 - Dec</t>
  </si>
  <si>
    <t>23 - Dec</t>
  </si>
  <si>
    <t>SHERLOCK HOLMES 2</t>
  </si>
  <si>
    <t>SHERLOCK HOLMES: IGRA SENC</t>
  </si>
  <si>
    <t>ALVIN AND THE CHIPMUNKS 3</t>
  </si>
  <si>
    <t>ALVIN IN VEVERIČKI 3</t>
  </si>
  <si>
    <t>25 - Dec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</si>
</sst>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3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K18" sqref="K1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92</v>
      </c>
      <c r="L4" s="20"/>
      <c r="M4" s="83" t="s">
        <v>97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90</v>
      </c>
      <c r="L5" s="7"/>
      <c r="M5" s="84" t="s">
        <v>91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52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40906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4" t="s">
        <v>95</v>
      </c>
      <c r="D14" s="4" t="s">
        <v>96</v>
      </c>
      <c r="E14" s="15" t="s">
        <v>57</v>
      </c>
      <c r="F14" s="15" t="s">
        <v>42</v>
      </c>
      <c r="G14" s="37">
        <v>1</v>
      </c>
      <c r="H14" s="37">
        <v>13</v>
      </c>
      <c r="I14" s="14">
        <v>28299</v>
      </c>
      <c r="J14" s="14"/>
      <c r="K14" s="97">
        <v>6496</v>
      </c>
      <c r="L14" s="97"/>
      <c r="M14" s="64"/>
      <c r="N14" s="14">
        <f aca="true" t="shared" si="0" ref="N14:N31">I14/H14</f>
        <v>2176.846153846154</v>
      </c>
      <c r="O14" s="38">
        <v>13</v>
      </c>
      <c r="P14" s="14">
        <v>108766</v>
      </c>
      <c r="Q14" s="14"/>
      <c r="R14" s="14">
        <v>26756</v>
      </c>
      <c r="S14" s="14"/>
      <c r="T14" s="64"/>
      <c r="U14" s="75">
        <v>2354</v>
      </c>
      <c r="V14" s="14">
        <f aca="true" t="shared" si="1" ref="V14:V31">P14/O14</f>
        <v>8366.615384615385</v>
      </c>
      <c r="W14" s="75">
        <f aca="true" t="shared" si="2" ref="W14:W31">SUM(U14,P14)</f>
        <v>111120</v>
      </c>
      <c r="X14" s="75">
        <v>547</v>
      </c>
      <c r="Y14" s="76">
        <f aca="true" t="shared" si="3" ref="Y14:Y31">SUM(X14,R14)</f>
        <v>27303</v>
      </c>
    </row>
    <row r="15" spans="1:25" ht="12.75">
      <c r="A15" s="72">
        <v>2</v>
      </c>
      <c r="B15" s="72" t="s">
        <v>50</v>
      </c>
      <c r="C15" s="4" t="s">
        <v>93</v>
      </c>
      <c r="D15" s="4" t="s">
        <v>94</v>
      </c>
      <c r="E15" s="15" t="s">
        <v>47</v>
      </c>
      <c r="F15" s="15" t="s">
        <v>42</v>
      </c>
      <c r="G15" s="37">
        <v>1</v>
      </c>
      <c r="H15" s="37">
        <v>10</v>
      </c>
      <c r="I15" s="14">
        <v>26909</v>
      </c>
      <c r="J15" s="14"/>
      <c r="K15" s="22">
        <v>5167</v>
      </c>
      <c r="L15" s="22"/>
      <c r="M15" s="64"/>
      <c r="N15" s="14">
        <f t="shared" si="0"/>
        <v>2690.9</v>
      </c>
      <c r="O15" s="73">
        <v>10</v>
      </c>
      <c r="P15" s="14">
        <v>71462</v>
      </c>
      <c r="Q15" s="14"/>
      <c r="R15" s="14">
        <v>15383</v>
      </c>
      <c r="S15" s="14"/>
      <c r="T15" s="64"/>
      <c r="U15" s="94">
        <v>1627</v>
      </c>
      <c r="V15" s="14">
        <f t="shared" si="1"/>
        <v>7146.2</v>
      </c>
      <c r="W15" s="75">
        <f t="shared" si="2"/>
        <v>73089</v>
      </c>
      <c r="X15" s="75">
        <v>387</v>
      </c>
      <c r="Y15" s="76">
        <f t="shared" si="3"/>
        <v>15770</v>
      </c>
    </row>
    <row r="16" spans="1:25" ht="12.75">
      <c r="A16" s="72">
        <v>4</v>
      </c>
      <c r="B16" s="72">
        <v>4</v>
      </c>
      <c r="C16" s="4" t="s">
        <v>80</v>
      </c>
      <c r="D16" s="4" t="s">
        <v>81</v>
      </c>
      <c r="E16" s="15" t="s">
        <v>55</v>
      </c>
      <c r="F16" s="15" t="s">
        <v>82</v>
      </c>
      <c r="G16" s="37">
        <v>2</v>
      </c>
      <c r="H16" s="37">
        <v>11</v>
      </c>
      <c r="I16" s="24">
        <v>21745</v>
      </c>
      <c r="J16" s="24">
        <v>19850</v>
      </c>
      <c r="K16" s="89">
        <v>4555</v>
      </c>
      <c r="L16" s="89">
        <v>3998</v>
      </c>
      <c r="M16" s="64">
        <f aca="true" t="shared" si="4" ref="M16:M31">(I16/J16*100)-100</f>
        <v>9.54659949622166</v>
      </c>
      <c r="N16" s="14">
        <f t="shared" si="0"/>
        <v>1976.8181818181818</v>
      </c>
      <c r="O16" s="37">
        <v>11</v>
      </c>
      <c r="P16" s="22">
        <v>59845</v>
      </c>
      <c r="Q16" s="22">
        <v>33559</v>
      </c>
      <c r="R16" s="22">
        <v>13896</v>
      </c>
      <c r="S16" s="22">
        <v>7712</v>
      </c>
      <c r="T16" s="64">
        <f aca="true" t="shared" si="5" ref="T16:T31">(P16/Q16*100)-100</f>
        <v>78.32772132661879</v>
      </c>
      <c r="U16" s="75">
        <v>40669</v>
      </c>
      <c r="V16" s="14">
        <f t="shared" si="1"/>
        <v>5440.454545454545</v>
      </c>
      <c r="W16" s="75">
        <f t="shared" si="2"/>
        <v>100514</v>
      </c>
      <c r="X16" s="75">
        <v>9428</v>
      </c>
      <c r="Y16" s="76">
        <f t="shared" si="3"/>
        <v>23324</v>
      </c>
    </row>
    <row r="17" spans="1:25" ht="12.75">
      <c r="A17" s="72">
        <v>3</v>
      </c>
      <c r="B17" s="72">
        <v>1</v>
      </c>
      <c r="C17" s="4" t="s">
        <v>83</v>
      </c>
      <c r="D17" s="4" t="s">
        <v>84</v>
      </c>
      <c r="E17" s="15" t="s">
        <v>85</v>
      </c>
      <c r="F17" s="15" t="s">
        <v>36</v>
      </c>
      <c r="G17" s="37">
        <v>2</v>
      </c>
      <c r="H17" s="37">
        <v>11</v>
      </c>
      <c r="I17" s="24">
        <v>19480</v>
      </c>
      <c r="J17" s="24">
        <v>40128</v>
      </c>
      <c r="K17" s="24">
        <v>3733</v>
      </c>
      <c r="L17" s="24">
        <v>7606</v>
      </c>
      <c r="M17" s="64">
        <f t="shared" si="4"/>
        <v>-51.45534290271133</v>
      </c>
      <c r="N17" s="14">
        <f t="shared" si="0"/>
        <v>1770.909090909091</v>
      </c>
      <c r="O17" s="38">
        <v>11</v>
      </c>
      <c r="P17" s="14">
        <v>52461</v>
      </c>
      <c r="Q17" s="14">
        <v>57355</v>
      </c>
      <c r="R17" s="14">
        <v>11605</v>
      </c>
      <c r="S17" s="14">
        <v>11971</v>
      </c>
      <c r="T17" s="64">
        <f t="shared" si="5"/>
        <v>-8.532821898701073</v>
      </c>
      <c r="U17" s="75">
        <v>61407</v>
      </c>
      <c r="V17" s="14">
        <f t="shared" si="1"/>
        <v>4769.181818181818</v>
      </c>
      <c r="W17" s="75">
        <f t="shared" si="2"/>
        <v>113868</v>
      </c>
      <c r="X17" s="75">
        <v>13040</v>
      </c>
      <c r="Y17" s="76">
        <f t="shared" si="3"/>
        <v>24645</v>
      </c>
    </row>
    <row r="18" spans="1:25" ht="13.5" customHeight="1">
      <c r="A18" s="72">
        <v>5</v>
      </c>
      <c r="B18" s="72">
        <v>3</v>
      </c>
      <c r="C18" s="4" t="s">
        <v>76</v>
      </c>
      <c r="D18" s="4" t="s">
        <v>77</v>
      </c>
      <c r="E18" s="15" t="s">
        <v>47</v>
      </c>
      <c r="F18" s="15" t="s">
        <v>42</v>
      </c>
      <c r="G18" s="37">
        <v>3</v>
      </c>
      <c r="H18" s="37">
        <v>10</v>
      </c>
      <c r="I18" s="14">
        <v>16540</v>
      </c>
      <c r="J18" s="14">
        <v>21658</v>
      </c>
      <c r="K18" s="98">
        <v>3803</v>
      </c>
      <c r="L18" s="98">
        <v>4315</v>
      </c>
      <c r="M18" s="64">
        <f t="shared" si="4"/>
        <v>-23.630990857881613</v>
      </c>
      <c r="N18" s="14">
        <f t="shared" si="0"/>
        <v>1654</v>
      </c>
      <c r="O18" s="38">
        <v>10</v>
      </c>
      <c r="P18" s="14">
        <v>41723</v>
      </c>
      <c r="Q18" s="14">
        <v>31844</v>
      </c>
      <c r="R18" s="14">
        <v>9975</v>
      </c>
      <c r="S18" s="14">
        <v>6974</v>
      </c>
      <c r="T18" s="64">
        <f t="shared" si="5"/>
        <v>31.023112674287148</v>
      </c>
      <c r="U18" s="75">
        <v>74364</v>
      </c>
      <c r="V18" s="14">
        <f t="shared" si="1"/>
        <v>4172.3</v>
      </c>
      <c r="W18" s="75">
        <f t="shared" si="2"/>
        <v>116087</v>
      </c>
      <c r="X18" s="75">
        <v>16478</v>
      </c>
      <c r="Y18" s="76">
        <f t="shared" si="3"/>
        <v>26453</v>
      </c>
    </row>
    <row r="19" spans="1:25" ht="12.75">
      <c r="A19" s="72">
        <v>6</v>
      </c>
      <c r="B19" s="72">
        <v>2</v>
      </c>
      <c r="C19" s="4" t="s">
        <v>74</v>
      </c>
      <c r="D19" s="4" t="s">
        <v>75</v>
      </c>
      <c r="E19" s="15" t="s">
        <v>54</v>
      </c>
      <c r="F19" s="15" t="s">
        <v>53</v>
      </c>
      <c r="G19" s="37">
        <v>3</v>
      </c>
      <c r="H19" s="37">
        <v>15</v>
      </c>
      <c r="I19" s="24">
        <v>9531</v>
      </c>
      <c r="J19" s="24">
        <v>28990</v>
      </c>
      <c r="K19" s="97">
        <v>2176</v>
      </c>
      <c r="L19" s="97">
        <v>5595</v>
      </c>
      <c r="M19" s="64">
        <f t="shared" si="4"/>
        <v>-67.12314591238358</v>
      </c>
      <c r="N19" s="14">
        <f t="shared" si="0"/>
        <v>635.4</v>
      </c>
      <c r="O19" s="73">
        <v>15</v>
      </c>
      <c r="P19" s="74">
        <v>31918</v>
      </c>
      <c r="Q19" s="74">
        <v>43666</v>
      </c>
      <c r="R19" s="74">
        <v>7543</v>
      </c>
      <c r="S19" s="74">
        <v>9426</v>
      </c>
      <c r="T19" s="64">
        <f t="shared" si="5"/>
        <v>-26.90422754545871</v>
      </c>
      <c r="U19" s="75">
        <v>89224</v>
      </c>
      <c r="V19" s="14">
        <f t="shared" si="1"/>
        <v>2127.866666666667</v>
      </c>
      <c r="W19" s="75">
        <f t="shared" si="2"/>
        <v>121142</v>
      </c>
      <c r="X19" s="75">
        <v>18921</v>
      </c>
      <c r="Y19" s="76">
        <f t="shared" si="3"/>
        <v>26464</v>
      </c>
    </row>
    <row r="20" spans="1:25" ht="12.75">
      <c r="A20" s="72">
        <v>7</v>
      </c>
      <c r="B20" s="72">
        <v>5</v>
      </c>
      <c r="C20" s="87" t="s">
        <v>70</v>
      </c>
      <c r="D20" s="87" t="s">
        <v>70</v>
      </c>
      <c r="E20" s="15" t="s">
        <v>55</v>
      </c>
      <c r="F20" s="15" t="s">
        <v>71</v>
      </c>
      <c r="G20" s="37">
        <v>4</v>
      </c>
      <c r="H20" s="37">
        <v>12</v>
      </c>
      <c r="I20" s="24">
        <v>11925</v>
      </c>
      <c r="J20" s="24">
        <v>14995</v>
      </c>
      <c r="K20" s="14">
        <v>2588</v>
      </c>
      <c r="L20" s="14">
        <v>3027</v>
      </c>
      <c r="M20" s="64">
        <f t="shared" si="4"/>
        <v>-20.473491163721235</v>
      </c>
      <c r="N20" s="14">
        <f t="shared" si="0"/>
        <v>993.75</v>
      </c>
      <c r="O20" s="73">
        <v>12</v>
      </c>
      <c r="P20" s="14">
        <v>30247</v>
      </c>
      <c r="Q20" s="14">
        <v>23720</v>
      </c>
      <c r="R20" s="14">
        <v>7298</v>
      </c>
      <c r="S20" s="14">
        <v>5568</v>
      </c>
      <c r="T20" s="64">
        <f t="shared" si="5"/>
        <v>27.516863406408092</v>
      </c>
      <c r="U20" s="75">
        <v>90613</v>
      </c>
      <c r="V20" s="14">
        <f t="shared" si="1"/>
        <v>2520.5833333333335</v>
      </c>
      <c r="W20" s="75">
        <f t="shared" si="2"/>
        <v>120860</v>
      </c>
      <c r="X20" s="75">
        <v>21209</v>
      </c>
      <c r="Y20" s="76">
        <f t="shared" si="3"/>
        <v>28507</v>
      </c>
    </row>
    <row r="21" spans="1:25" ht="12.75">
      <c r="A21" s="72">
        <v>8</v>
      </c>
      <c r="B21" s="72">
        <v>6</v>
      </c>
      <c r="C21" s="4" t="s">
        <v>62</v>
      </c>
      <c r="D21" s="4" t="s">
        <v>63</v>
      </c>
      <c r="E21" s="15" t="s">
        <v>55</v>
      </c>
      <c r="F21" s="15" t="s">
        <v>42</v>
      </c>
      <c r="G21" s="37">
        <v>6</v>
      </c>
      <c r="H21" s="37">
        <v>12</v>
      </c>
      <c r="I21" s="14">
        <v>2131</v>
      </c>
      <c r="J21" s="14">
        <v>5579</v>
      </c>
      <c r="K21" s="95">
        <v>434</v>
      </c>
      <c r="L21" s="95">
        <v>1130</v>
      </c>
      <c r="M21" s="64">
        <f t="shared" si="4"/>
        <v>-61.80319053593834</v>
      </c>
      <c r="N21" s="14">
        <f t="shared" si="0"/>
        <v>177.58333333333334</v>
      </c>
      <c r="O21" s="73">
        <v>12</v>
      </c>
      <c r="P21" s="22">
        <v>8231</v>
      </c>
      <c r="Q21" s="22">
        <v>7679</v>
      </c>
      <c r="R21" s="22">
        <v>1955</v>
      </c>
      <c r="S21" s="22">
        <v>1663</v>
      </c>
      <c r="T21" s="64">
        <f t="shared" si="5"/>
        <v>7.18843599427008</v>
      </c>
      <c r="U21" s="75">
        <v>245224</v>
      </c>
      <c r="V21" s="14">
        <f t="shared" si="1"/>
        <v>685.9166666666666</v>
      </c>
      <c r="W21" s="75">
        <f t="shared" si="2"/>
        <v>253455</v>
      </c>
      <c r="X21" s="75">
        <v>54645</v>
      </c>
      <c r="Y21" s="76">
        <f t="shared" si="3"/>
        <v>56600</v>
      </c>
    </row>
    <row r="22" spans="1:25" ht="12.75">
      <c r="A22" s="72">
        <v>9</v>
      </c>
      <c r="B22" s="72">
        <v>9</v>
      </c>
      <c r="C22" s="4" t="s">
        <v>68</v>
      </c>
      <c r="D22" s="4" t="s">
        <v>69</v>
      </c>
      <c r="E22" s="15" t="s">
        <v>55</v>
      </c>
      <c r="F22" s="15" t="s">
        <v>42</v>
      </c>
      <c r="G22" s="37">
        <v>5</v>
      </c>
      <c r="H22" s="37">
        <v>3</v>
      </c>
      <c r="I22" s="24">
        <v>2870</v>
      </c>
      <c r="J22" s="24">
        <v>3161</v>
      </c>
      <c r="K22" s="89">
        <v>581</v>
      </c>
      <c r="L22" s="89">
        <v>620</v>
      </c>
      <c r="M22" s="64">
        <f t="shared" si="4"/>
        <v>-9.205947484973109</v>
      </c>
      <c r="N22" s="14">
        <f t="shared" si="0"/>
        <v>956.6666666666666</v>
      </c>
      <c r="O22" s="37">
        <v>3</v>
      </c>
      <c r="P22" s="22">
        <v>5367</v>
      </c>
      <c r="Q22" s="22">
        <v>4559</v>
      </c>
      <c r="R22" s="22">
        <v>1117</v>
      </c>
      <c r="S22" s="22">
        <v>927</v>
      </c>
      <c r="T22" s="64">
        <f t="shared" si="5"/>
        <v>17.723184908971263</v>
      </c>
      <c r="U22" s="75">
        <v>30246</v>
      </c>
      <c r="V22" s="14">
        <f t="shared" si="1"/>
        <v>1789</v>
      </c>
      <c r="W22" s="75">
        <f t="shared" si="2"/>
        <v>35613</v>
      </c>
      <c r="X22" s="75">
        <v>6202</v>
      </c>
      <c r="Y22" s="76">
        <f t="shared" si="3"/>
        <v>7319</v>
      </c>
    </row>
    <row r="23" spans="1:25" ht="12.75">
      <c r="A23" s="72">
        <v>10</v>
      </c>
      <c r="B23" s="72">
        <v>10</v>
      </c>
      <c r="C23" s="4" t="s">
        <v>58</v>
      </c>
      <c r="D23" s="4" t="s">
        <v>59</v>
      </c>
      <c r="E23" s="15" t="s">
        <v>48</v>
      </c>
      <c r="F23" s="15" t="s">
        <v>36</v>
      </c>
      <c r="G23" s="37">
        <v>8</v>
      </c>
      <c r="H23" s="37">
        <v>9</v>
      </c>
      <c r="I23" s="89">
        <v>1602</v>
      </c>
      <c r="J23" s="89">
        <v>2812</v>
      </c>
      <c r="K23" s="96">
        <v>334</v>
      </c>
      <c r="L23" s="96">
        <v>563</v>
      </c>
      <c r="M23" s="64">
        <f t="shared" si="4"/>
        <v>-43.0298719772404</v>
      </c>
      <c r="N23" s="14">
        <f t="shared" si="0"/>
        <v>178</v>
      </c>
      <c r="O23" s="73">
        <v>9</v>
      </c>
      <c r="P23" s="22">
        <v>4549</v>
      </c>
      <c r="Q23" s="22">
        <v>3661</v>
      </c>
      <c r="R23" s="22">
        <v>1002</v>
      </c>
      <c r="S23" s="22">
        <v>779</v>
      </c>
      <c r="T23" s="64">
        <f t="shared" si="5"/>
        <v>24.255667850314126</v>
      </c>
      <c r="U23" s="75">
        <v>167273</v>
      </c>
      <c r="V23" s="14">
        <f t="shared" si="1"/>
        <v>505.44444444444446</v>
      </c>
      <c r="W23" s="75">
        <f t="shared" si="2"/>
        <v>171822</v>
      </c>
      <c r="X23" s="77">
        <v>35928</v>
      </c>
      <c r="Y23" s="76">
        <f t="shared" si="3"/>
        <v>36930</v>
      </c>
    </row>
    <row r="24" spans="1:25" ht="12.75">
      <c r="A24" s="72">
        <v>11</v>
      </c>
      <c r="B24" s="51">
        <v>12</v>
      </c>
      <c r="C24" s="4" t="s">
        <v>78</v>
      </c>
      <c r="D24" s="4" t="s">
        <v>79</v>
      </c>
      <c r="E24" s="15" t="s">
        <v>49</v>
      </c>
      <c r="F24" s="15" t="s">
        <v>45</v>
      </c>
      <c r="G24" s="37">
        <v>3</v>
      </c>
      <c r="H24" s="37">
        <v>5</v>
      </c>
      <c r="I24" s="24">
        <v>1031</v>
      </c>
      <c r="J24" s="24">
        <v>1894</v>
      </c>
      <c r="K24" s="24">
        <v>202</v>
      </c>
      <c r="L24" s="24">
        <v>355</v>
      </c>
      <c r="M24" s="64">
        <f t="shared" si="4"/>
        <v>-45.564941921858505</v>
      </c>
      <c r="N24" s="14">
        <f t="shared" si="0"/>
        <v>206.2</v>
      </c>
      <c r="O24" s="73">
        <v>5</v>
      </c>
      <c r="P24" s="14">
        <v>4036</v>
      </c>
      <c r="Q24" s="14">
        <v>2953</v>
      </c>
      <c r="R24" s="14">
        <v>914</v>
      </c>
      <c r="S24" s="14">
        <v>587</v>
      </c>
      <c r="T24" s="64">
        <f t="shared" si="5"/>
        <v>36.674568235692504</v>
      </c>
      <c r="U24" s="75">
        <v>8209</v>
      </c>
      <c r="V24" s="14">
        <f t="shared" si="1"/>
        <v>807.2</v>
      </c>
      <c r="W24" s="75">
        <f t="shared" si="2"/>
        <v>12245</v>
      </c>
      <c r="X24" s="77">
        <v>1686</v>
      </c>
      <c r="Y24" s="76">
        <f t="shared" si="3"/>
        <v>2600</v>
      </c>
    </row>
    <row r="25" spans="1:25" ht="12.75" customHeight="1">
      <c r="A25" s="51">
        <v>12</v>
      </c>
      <c r="B25" s="72">
        <v>13</v>
      </c>
      <c r="C25" s="4" t="s">
        <v>86</v>
      </c>
      <c r="D25" s="4" t="s">
        <v>87</v>
      </c>
      <c r="E25" s="15" t="s">
        <v>55</v>
      </c>
      <c r="F25" s="15" t="s">
        <v>53</v>
      </c>
      <c r="G25" s="37">
        <v>2</v>
      </c>
      <c r="H25" s="37">
        <v>1</v>
      </c>
      <c r="I25" s="24">
        <v>1321</v>
      </c>
      <c r="J25" s="24">
        <v>1504</v>
      </c>
      <c r="K25" s="24">
        <v>282</v>
      </c>
      <c r="L25" s="24">
        <v>318</v>
      </c>
      <c r="M25" s="64">
        <f t="shared" si="4"/>
        <v>-12.167553191489361</v>
      </c>
      <c r="N25" s="14">
        <f t="shared" si="0"/>
        <v>1321</v>
      </c>
      <c r="O25" s="37">
        <v>1</v>
      </c>
      <c r="P25" s="14">
        <v>3846</v>
      </c>
      <c r="Q25" s="14">
        <v>2604</v>
      </c>
      <c r="R25" s="24">
        <v>864</v>
      </c>
      <c r="S25" s="24">
        <v>578</v>
      </c>
      <c r="T25" s="64">
        <f t="shared" si="5"/>
        <v>47.69585253456222</v>
      </c>
      <c r="U25" s="77">
        <v>10233</v>
      </c>
      <c r="V25" s="14">
        <f t="shared" si="1"/>
        <v>3846</v>
      </c>
      <c r="W25" s="75">
        <f t="shared" si="2"/>
        <v>14079</v>
      </c>
      <c r="X25" s="75">
        <v>2274</v>
      </c>
      <c r="Y25" s="76">
        <f t="shared" si="3"/>
        <v>3138</v>
      </c>
    </row>
    <row r="26" spans="1:25" ht="12.75" customHeight="1">
      <c r="A26" s="72">
        <v>13</v>
      </c>
      <c r="B26" s="72">
        <v>8</v>
      </c>
      <c r="C26" s="4" t="s">
        <v>66</v>
      </c>
      <c r="D26" s="4" t="s">
        <v>67</v>
      </c>
      <c r="E26" s="15" t="s">
        <v>47</v>
      </c>
      <c r="F26" s="15" t="s">
        <v>42</v>
      </c>
      <c r="G26" s="37">
        <v>5</v>
      </c>
      <c r="H26" s="37">
        <v>17</v>
      </c>
      <c r="I26" s="14">
        <v>995</v>
      </c>
      <c r="J26" s="14">
        <v>3713</v>
      </c>
      <c r="K26" s="14">
        <v>204</v>
      </c>
      <c r="L26" s="14">
        <v>774</v>
      </c>
      <c r="M26" s="64">
        <f t="shared" si="4"/>
        <v>-73.20226232157285</v>
      </c>
      <c r="N26" s="14">
        <f t="shared" si="0"/>
        <v>58.529411764705884</v>
      </c>
      <c r="O26" s="73">
        <v>17</v>
      </c>
      <c r="P26" s="14">
        <v>3329</v>
      </c>
      <c r="Q26" s="14">
        <v>5229</v>
      </c>
      <c r="R26" s="14">
        <v>734</v>
      </c>
      <c r="S26" s="14">
        <v>1158</v>
      </c>
      <c r="T26" s="64">
        <f t="shared" si="5"/>
        <v>-36.335819468349584</v>
      </c>
      <c r="U26" s="77">
        <v>51999</v>
      </c>
      <c r="V26" s="14">
        <f t="shared" si="1"/>
        <v>195.8235294117647</v>
      </c>
      <c r="W26" s="75">
        <f t="shared" si="2"/>
        <v>55328</v>
      </c>
      <c r="X26" s="75">
        <v>10747</v>
      </c>
      <c r="Y26" s="76">
        <f t="shared" si="3"/>
        <v>11481</v>
      </c>
    </row>
    <row r="27" spans="1:25" ht="12.75">
      <c r="A27" s="72">
        <v>14</v>
      </c>
      <c r="B27" s="72">
        <v>17</v>
      </c>
      <c r="C27" s="4" t="s">
        <v>72</v>
      </c>
      <c r="D27" s="4" t="s">
        <v>73</v>
      </c>
      <c r="E27" s="15" t="s">
        <v>54</v>
      </c>
      <c r="F27" s="15" t="s">
        <v>53</v>
      </c>
      <c r="G27" s="37">
        <v>4</v>
      </c>
      <c r="H27" s="37">
        <v>5</v>
      </c>
      <c r="I27" s="24">
        <v>1478</v>
      </c>
      <c r="J27" s="24">
        <v>1230</v>
      </c>
      <c r="K27" s="14">
        <v>371</v>
      </c>
      <c r="L27" s="14">
        <v>226</v>
      </c>
      <c r="M27" s="64">
        <f t="shared" si="4"/>
        <v>20.16260162601627</v>
      </c>
      <c r="N27" s="14">
        <f t="shared" si="0"/>
        <v>295.6</v>
      </c>
      <c r="O27" s="73">
        <v>5</v>
      </c>
      <c r="P27" s="22">
        <v>3165</v>
      </c>
      <c r="Q27" s="22">
        <v>1927</v>
      </c>
      <c r="R27" s="22">
        <v>775</v>
      </c>
      <c r="S27" s="22">
        <v>401</v>
      </c>
      <c r="T27" s="64">
        <f t="shared" si="5"/>
        <v>64.24494032174363</v>
      </c>
      <c r="U27" s="75">
        <v>16188</v>
      </c>
      <c r="V27" s="14">
        <f t="shared" si="1"/>
        <v>633</v>
      </c>
      <c r="W27" s="75">
        <f t="shared" si="2"/>
        <v>19353</v>
      </c>
      <c r="X27" s="77">
        <v>3324</v>
      </c>
      <c r="Y27" s="76">
        <f t="shared" si="3"/>
        <v>4099</v>
      </c>
    </row>
    <row r="28" spans="1:25" ht="12.75">
      <c r="A28" s="72">
        <v>15</v>
      </c>
      <c r="B28" s="72">
        <v>14</v>
      </c>
      <c r="C28" s="4" t="s">
        <v>60</v>
      </c>
      <c r="D28" s="4" t="s">
        <v>61</v>
      </c>
      <c r="E28" s="15" t="s">
        <v>57</v>
      </c>
      <c r="F28" s="15" t="s">
        <v>42</v>
      </c>
      <c r="G28" s="37">
        <v>8</v>
      </c>
      <c r="H28" s="37">
        <v>6</v>
      </c>
      <c r="I28" s="89">
        <v>2146</v>
      </c>
      <c r="J28" s="89">
        <v>1737</v>
      </c>
      <c r="K28" s="95">
        <v>630</v>
      </c>
      <c r="L28" s="95">
        <v>343</v>
      </c>
      <c r="M28" s="64">
        <f t="shared" si="4"/>
        <v>23.546344271732877</v>
      </c>
      <c r="N28" s="14">
        <f t="shared" si="0"/>
        <v>357.6666666666667</v>
      </c>
      <c r="O28" s="73">
        <v>6</v>
      </c>
      <c r="P28" s="14">
        <v>3160</v>
      </c>
      <c r="Q28" s="14">
        <v>2501</v>
      </c>
      <c r="R28" s="14">
        <v>875</v>
      </c>
      <c r="S28" s="14">
        <v>520</v>
      </c>
      <c r="T28" s="64">
        <f t="shared" si="5"/>
        <v>26.349460215913638</v>
      </c>
      <c r="U28" s="75">
        <v>75144</v>
      </c>
      <c r="V28" s="14">
        <f t="shared" si="1"/>
        <v>526.6666666666666</v>
      </c>
      <c r="W28" s="75">
        <f t="shared" si="2"/>
        <v>78304</v>
      </c>
      <c r="X28" s="77">
        <v>16570</v>
      </c>
      <c r="Y28" s="76">
        <f t="shared" si="3"/>
        <v>17445</v>
      </c>
    </row>
    <row r="29" spans="1:25" ht="12.75">
      <c r="A29" s="72">
        <v>16</v>
      </c>
      <c r="B29" s="72">
        <v>15</v>
      </c>
      <c r="C29" s="4" t="s">
        <v>88</v>
      </c>
      <c r="D29" s="4" t="s">
        <v>89</v>
      </c>
      <c r="E29" s="15" t="s">
        <v>55</v>
      </c>
      <c r="F29" s="15" t="s">
        <v>53</v>
      </c>
      <c r="G29" s="37">
        <v>2</v>
      </c>
      <c r="H29" s="37">
        <v>1</v>
      </c>
      <c r="I29" s="24">
        <v>928</v>
      </c>
      <c r="J29" s="24">
        <v>1406</v>
      </c>
      <c r="K29" s="24">
        <v>196</v>
      </c>
      <c r="L29" s="24">
        <v>302</v>
      </c>
      <c r="M29" s="64">
        <f t="shared" si="4"/>
        <v>-33.99715504978663</v>
      </c>
      <c r="N29" s="14">
        <f t="shared" si="0"/>
        <v>928</v>
      </c>
      <c r="O29" s="38">
        <v>1</v>
      </c>
      <c r="P29" s="14">
        <v>2975</v>
      </c>
      <c r="Q29" s="14">
        <v>2345</v>
      </c>
      <c r="R29" s="14">
        <v>670</v>
      </c>
      <c r="S29" s="14">
        <v>517</v>
      </c>
      <c r="T29" s="64">
        <f t="shared" si="5"/>
        <v>26.865671641791053</v>
      </c>
      <c r="U29" s="75">
        <v>11107</v>
      </c>
      <c r="V29" s="14">
        <f t="shared" si="1"/>
        <v>2975</v>
      </c>
      <c r="W29" s="75">
        <f t="shared" si="2"/>
        <v>14082</v>
      </c>
      <c r="X29" s="77">
        <v>2501</v>
      </c>
      <c r="Y29" s="76">
        <f t="shared" si="3"/>
        <v>3171</v>
      </c>
    </row>
    <row r="30" spans="1:25" ht="12.75">
      <c r="A30" s="72">
        <v>17</v>
      </c>
      <c r="B30" s="72">
        <v>7</v>
      </c>
      <c r="C30" s="4" t="s">
        <v>51</v>
      </c>
      <c r="D30" s="4" t="s">
        <v>52</v>
      </c>
      <c r="E30" s="15" t="s">
        <v>54</v>
      </c>
      <c r="F30" s="15" t="s">
        <v>53</v>
      </c>
      <c r="G30" s="37">
        <v>19</v>
      </c>
      <c r="H30" s="37">
        <v>19</v>
      </c>
      <c r="I30" s="24">
        <v>513</v>
      </c>
      <c r="J30" s="24">
        <v>4172</v>
      </c>
      <c r="K30" s="14">
        <v>108</v>
      </c>
      <c r="L30" s="14">
        <v>805</v>
      </c>
      <c r="M30" s="64">
        <f t="shared" si="4"/>
        <v>-87.70373921380633</v>
      </c>
      <c r="N30" s="14">
        <f t="shared" si="0"/>
        <v>27</v>
      </c>
      <c r="O30" s="73">
        <v>19</v>
      </c>
      <c r="P30" s="14">
        <v>1138</v>
      </c>
      <c r="Q30" s="14">
        <v>5269</v>
      </c>
      <c r="R30" s="14">
        <v>258</v>
      </c>
      <c r="S30" s="14">
        <v>1189</v>
      </c>
      <c r="T30" s="64">
        <f t="shared" si="5"/>
        <v>-78.40197380907193</v>
      </c>
      <c r="U30" s="75">
        <v>978070</v>
      </c>
      <c r="V30" s="14">
        <f t="shared" si="1"/>
        <v>59.89473684210526</v>
      </c>
      <c r="W30" s="75">
        <f t="shared" si="2"/>
        <v>979208</v>
      </c>
      <c r="X30" s="75">
        <v>206024</v>
      </c>
      <c r="Y30" s="76">
        <f t="shared" si="3"/>
        <v>206282</v>
      </c>
    </row>
    <row r="31" spans="1:25" ht="12.75">
      <c r="A31" s="72">
        <v>18</v>
      </c>
      <c r="B31" s="72">
        <v>18</v>
      </c>
      <c r="C31" s="4" t="s">
        <v>64</v>
      </c>
      <c r="D31" s="4" t="s">
        <v>65</v>
      </c>
      <c r="E31" s="15" t="s">
        <v>55</v>
      </c>
      <c r="F31" s="15" t="s">
        <v>56</v>
      </c>
      <c r="G31" s="37">
        <v>6</v>
      </c>
      <c r="H31" s="37">
        <v>2</v>
      </c>
      <c r="I31" s="24">
        <v>393</v>
      </c>
      <c r="J31" s="24">
        <v>419</v>
      </c>
      <c r="K31" s="24">
        <v>76</v>
      </c>
      <c r="L31" s="24">
        <v>80</v>
      </c>
      <c r="M31" s="64">
        <f t="shared" si="4"/>
        <v>-6.205250596658701</v>
      </c>
      <c r="N31" s="14">
        <f t="shared" si="0"/>
        <v>196.5</v>
      </c>
      <c r="O31" s="73">
        <v>2</v>
      </c>
      <c r="P31" s="22">
        <v>586</v>
      </c>
      <c r="Q31" s="22">
        <v>693</v>
      </c>
      <c r="R31" s="22">
        <v>123</v>
      </c>
      <c r="S31" s="22">
        <v>139</v>
      </c>
      <c r="T31" s="64">
        <f t="shared" si="5"/>
        <v>-15.440115440115449</v>
      </c>
      <c r="U31" s="80">
        <v>19431</v>
      </c>
      <c r="V31" s="14">
        <f t="shared" si="1"/>
        <v>293</v>
      </c>
      <c r="W31" s="75">
        <f t="shared" si="2"/>
        <v>20017</v>
      </c>
      <c r="X31" s="75">
        <v>4175</v>
      </c>
      <c r="Y31" s="76">
        <f t="shared" si="3"/>
        <v>4298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80"/>
      <c r="V32" s="14"/>
      <c r="W32" s="75"/>
      <c r="X32" s="75"/>
      <c r="Y32" s="76"/>
    </row>
    <row r="33" spans="1:25" ht="13.5" thickBot="1">
      <c r="A33" s="50">
        <v>20</v>
      </c>
      <c r="B33" s="72"/>
      <c r="C33" s="87"/>
      <c r="D33" s="87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7"/>
      <c r="P33" s="14"/>
      <c r="Q33" s="14"/>
      <c r="R33" s="14"/>
      <c r="S33" s="14"/>
      <c r="T33" s="64"/>
      <c r="U33" s="99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162</v>
      </c>
      <c r="I34" s="31">
        <f>SUM(I14:I33)</f>
        <v>149837</v>
      </c>
      <c r="J34" s="31">
        <v>232940</v>
      </c>
      <c r="K34" s="31">
        <f>SUM(K14:K33)</f>
        <v>31936</v>
      </c>
      <c r="L34" s="31">
        <v>44683</v>
      </c>
      <c r="M34" s="68">
        <f>(I34/J34*100)-100</f>
        <v>-35.67571048338628</v>
      </c>
      <c r="N34" s="32">
        <f>I34/H34</f>
        <v>924.9197530864197</v>
      </c>
      <c r="O34" s="34">
        <f>SUM(O14:O33)</f>
        <v>162</v>
      </c>
      <c r="P34" s="31">
        <f>SUM(P14:P33)</f>
        <v>436804</v>
      </c>
      <c r="Q34" s="31">
        <v>348995</v>
      </c>
      <c r="R34" s="31">
        <f>SUM(R14:R33)</f>
        <v>101743</v>
      </c>
      <c r="S34" s="31">
        <v>70166</v>
      </c>
      <c r="T34" s="68">
        <f>(P34/Q34*100)-100</f>
        <v>25.160532385850814</v>
      </c>
      <c r="U34" s="78">
        <f>SUM(U14:U33)</f>
        <v>1973382</v>
      </c>
      <c r="V34" s="32">
        <f>P34/O34</f>
        <v>2696.320987654321</v>
      </c>
      <c r="W34" s="92">
        <f>SUM(U34,P34)</f>
        <v>2410186</v>
      </c>
      <c r="X34" s="79">
        <f>SUM(X14:X33)</f>
        <v>424086</v>
      </c>
      <c r="Y34" s="35">
        <f>SUM(Y14:Y33)</f>
        <v>525829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23 - Dec</v>
      </c>
      <c r="L4" s="20"/>
      <c r="M4" s="62" t="str">
        <f>'WEEKLY COMPETITIVE REPORT'!M4</f>
        <v>25 -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22 - Dec</v>
      </c>
      <c r="L5" s="7"/>
      <c r="M5" s="63" t="str">
        <f>'WEEKLY COMPETITIVE REPORT'!M5</f>
        <v>28 -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52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40906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ALVIN AND THE CHIPMUNKS 3</v>
      </c>
      <c r="D14" s="4" t="str">
        <f>'WEEKLY COMPETITIVE REPORT'!D14</f>
        <v>ALVIN IN VEVERIČKI 3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13</v>
      </c>
      <c r="I14" s="14">
        <f>'WEEKLY COMPETITIVE REPORT'!I14/Y4</f>
        <v>40311.96581196581</v>
      </c>
      <c r="J14" s="14">
        <f>'WEEKLY COMPETITIVE REPORT'!J14/Y4</f>
        <v>0</v>
      </c>
      <c r="K14" s="22">
        <f>'WEEKLY COMPETITIVE REPORT'!K14</f>
        <v>6496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3100.9204470742934</v>
      </c>
      <c r="O14" s="37">
        <f>'WEEKLY COMPETITIVE REPORT'!O14</f>
        <v>13</v>
      </c>
      <c r="P14" s="14">
        <f>'WEEKLY COMPETITIVE REPORT'!P14/Y4</f>
        <v>154937.32193732195</v>
      </c>
      <c r="Q14" s="14">
        <f>'WEEKLY COMPETITIVE REPORT'!Q14/Y4</f>
        <v>0</v>
      </c>
      <c r="R14" s="22">
        <f>'WEEKLY COMPETITIVE REPORT'!R14</f>
        <v>26756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3353.2763532763533</v>
      </c>
      <c r="V14" s="14">
        <f aca="true" t="shared" si="1" ref="V14:V20">P14/O14</f>
        <v>11918.25553364015</v>
      </c>
      <c r="W14" s="25">
        <f aca="true" t="shared" si="2" ref="W14:W20">P14+U14</f>
        <v>158290.5982905983</v>
      </c>
      <c r="X14" s="22">
        <f>'WEEKLY COMPETITIVE REPORT'!X14</f>
        <v>547</v>
      </c>
      <c r="Y14" s="56">
        <f>'WEEKLY COMPETITIVE REPORT'!Y14</f>
        <v>27303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SHERLOCK HOLMES 2</v>
      </c>
      <c r="D15" s="4" t="str">
        <f>'WEEKLY COMPETITIVE REPORT'!D15</f>
        <v>SHERLOCK HOLMES: IGRA SENC</v>
      </c>
      <c r="E15" s="4" t="str">
        <f>'WEEKLY COMPETITIVE REPORT'!E15</f>
        <v>WB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10</v>
      </c>
      <c r="I15" s="14">
        <f>'WEEKLY COMPETITIVE REPORT'!I15/Y4</f>
        <v>38331.90883190883</v>
      </c>
      <c r="J15" s="14">
        <f>'WEEKLY COMPETITIVE REPORT'!J15/Y4</f>
        <v>0</v>
      </c>
      <c r="K15" s="22">
        <f>'WEEKLY COMPETITIVE REPORT'!K15</f>
        <v>5167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3833.190883190883</v>
      </c>
      <c r="O15" s="37">
        <f>'WEEKLY COMPETITIVE REPORT'!O15</f>
        <v>10</v>
      </c>
      <c r="P15" s="14">
        <f>'WEEKLY COMPETITIVE REPORT'!P15/Y4</f>
        <v>101797.7207977208</v>
      </c>
      <c r="Q15" s="14">
        <f>'WEEKLY COMPETITIVE REPORT'!Q15/Y4</f>
        <v>0</v>
      </c>
      <c r="R15" s="22">
        <f>'WEEKLY COMPETITIVE REPORT'!R15</f>
        <v>15383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2317.663817663818</v>
      </c>
      <c r="V15" s="14">
        <f t="shared" si="1"/>
        <v>10179.77207977208</v>
      </c>
      <c r="W15" s="25">
        <f t="shared" si="2"/>
        <v>104115.38461538462</v>
      </c>
      <c r="X15" s="22">
        <f>'WEEKLY COMPETITIVE REPORT'!X15</f>
        <v>387</v>
      </c>
      <c r="Y15" s="56">
        <f>'WEEKLY COMPETITIVE REPORT'!Y15</f>
        <v>15770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LISTY DO M.</v>
      </c>
      <c r="D16" s="4" t="str">
        <f>'WEEKLY COMPETITIVE REPORT'!D16</f>
        <v>PISMA SV. NIKOLAJU</v>
      </c>
      <c r="E16" s="4" t="str">
        <f>'WEEKLY COMPETITIVE REPORT'!E16</f>
        <v>IND</v>
      </c>
      <c r="F16" s="4" t="str">
        <f>'WEEKLY COMPETITIVE REPORT'!F16</f>
        <v>FIVIA</v>
      </c>
      <c r="G16" s="37">
        <f>'WEEKLY COMPETITIVE REPORT'!G16</f>
        <v>2</v>
      </c>
      <c r="H16" s="37">
        <f>'WEEKLY COMPETITIVE REPORT'!H16</f>
        <v>11</v>
      </c>
      <c r="I16" s="14">
        <f>'WEEKLY COMPETITIVE REPORT'!I16/Y4</f>
        <v>30975.78347578348</v>
      </c>
      <c r="J16" s="14">
        <f>'WEEKLY COMPETITIVE REPORT'!J16/Y4</f>
        <v>28276.35327635328</v>
      </c>
      <c r="K16" s="22">
        <f>'WEEKLY COMPETITIVE REPORT'!K16</f>
        <v>4555</v>
      </c>
      <c r="L16" s="22">
        <f>'WEEKLY COMPETITIVE REPORT'!L16</f>
        <v>3998</v>
      </c>
      <c r="M16" s="64">
        <f>'WEEKLY COMPETITIVE REPORT'!M16</f>
        <v>9.54659949622166</v>
      </c>
      <c r="N16" s="14">
        <f t="shared" si="0"/>
        <v>2815.9803159803164</v>
      </c>
      <c r="O16" s="37">
        <f>'WEEKLY COMPETITIVE REPORT'!O16</f>
        <v>11</v>
      </c>
      <c r="P16" s="14">
        <f>'WEEKLY COMPETITIVE REPORT'!P16/Y4</f>
        <v>85249.28774928776</v>
      </c>
      <c r="Q16" s="14">
        <f>'WEEKLY COMPETITIVE REPORT'!Q16/Y4</f>
        <v>47804.84330484331</v>
      </c>
      <c r="R16" s="22">
        <f>'WEEKLY COMPETITIVE REPORT'!R16</f>
        <v>13896</v>
      </c>
      <c r="S16" s="22">
        <f>'WEEKLY COMPETITIVE REPORT'!S16</f>
        <v>7712</v>
      </c>
      <c r="T16" s="64">
        <f>'WEEKLY COMPETITIVE REPORT'!T16</f>
        <v>78.32772132661879</v>
      </c>
      <c r="U16" s="14">
        <f>'WEEKLY COMPETITIVE REPORT'!U16/Y4</f>
        <v>57933.04843304844</v>
      </c>
      <c r="V16" s="14">
        <f t="shared" si="1"/>
        <v>7749.935249935251</v>
      </c>
      <c r="W16" s="25">
        <f t="shared" si="2"/>
        <v>143182.3361823362</v>
      </c>
      <c r="X16" s="22">
        <f>'WEEKLY COMPETITIVE REPORT'!X16</f>
        <v>9428</v>
      </c>
      <c r="Y16" s="56">
        <f>'WEEKLY COMPETITIVE REPORT'!Y16</f>
        <v>23324</v>
      </c>
    </row>
    <row r="17" spans="1:25" ht="12.75">
      <c r="A17" s="50">
        <v>4</v>
      </c>
      <c r="B17" s="4">
        <f>'WEEKLY COMPETITIVE REPORT'!B17</f>
        <v>1</v>
      </c>
      <c r="C17" s="4" t="str">
        <f>'WEEKLY COMPETITIVE REPORT'!C17</f>
        <v>MISSION IMPOSSIBLE: GHOST PROTOCOL</v>
      </c>
      <c r="D17" s="4" t="str">
        <f>'WEEKLY COMPETITIVE REPORT'!D17</f>
        <v>MISIJA NEMOGOČE: PROTOKOL DUH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11</v>
      </c>
      <c r="I17" s="14">
        <f>'WEEKLY COMPETITIVE REPORT'!I17/Y4</f>
        <v>27749.287749287752</v>
      </c>
      <c r="J17" s="14">
        <f>'WEEKLY COMPETITIVE REPORT'!J17/Y4</f>
        <v>57162.393162393164</v>
      </c>
      <c r="K17" s="22">
        <f>'WEEKLY COMPETITIVE REPORT'!K17</f>
        <v>3733</v>
      </c>
      <c r="L17" s="22">
        <f>'WEEKLY COMPETITIVE REPORT'!L17</f>
        <v>7606</v>
      </c>
      <c r="M17" s="64">
        <f>'WEEKLY COMPETITIVE REPORT'!M17</f>
        <v>-51.45534290271133</v>
      </c>
      <c r="N17" s="14">
        <f t="shared" si="0"/>
        <v>2522.662522662523</v>
      </c>
      <c r="O17" s="37">
        <f>'WEEKLY COMPETITIVE REPORT'!O17</f>
        <v>11</v>
      </c>
      <c r="P17" s="14">
        <f>'WEEKLY COMPETITIVE REPORT'!P17/Y4</f>
        <v>74730.76923076923</v>
      </c>
      <c r="Q17" s="14">
        <f>'WEEKLY COMPETITIVE REPORT'!Q17/Y4</f>
        <v>81702.27920227921</v>
      </c>
      <c r="R17" s="22">
        <f>'WEEKLY COMPETITIVE REPORT'!R17</f>
        <v>11605</v>
      </c>
      <c r="S17" s="22">
        <f>'WEEKLY COMPETITIVE REPORT'!S17</f>
        <v>11971</v>
      </c>
      <c r="T17" s="64">
        <f>'WEEKLY COMPETITIVE REPORT'!T17</f>
        <v>-8.532821898701073</v>
      </c>
      <c r="U17" s="14">
        <f>'WEEKLY COMPETITIVE REPORT'!U17/Y4</f>
        <v>87474.35897435898</v>
      </c>
      <c r="V17" s="14">
        <f t="shared" si="1"/>
        <v>6793.706293706294</v>
      </c>
      <c r="W17" s="25">
        <f t="shared" si="2"/>
        <v>162205.12820512822</v>
      </c>
      <c r="X17" s="22">
        <f>'WEEKLY COMPETITIVE REPORT'!X17</f>
        <v>13040</v>
      </c>
      <c r="Y17" s="56">
        <f>'WEEKLY COMPETITIVE REPORT'!Y17</f>
        <v>24645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NEW YEARS EVE</v>
      </c>
      <c r="D18" s="4" t="str">
        <f>'WEEKLY COMPETITIVE REPORT'!D18</f>
        <v>SILVESTROVO V NEW YORKU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3</v>
      </c>
      <c r="H18" s="37">
        <f>'WEEKLY COMPETITIVE REPORT'!H18</f>
        <v>10</v>
      </c>
      <c r="I18" s="14">
        <f>'WEEKLY COMPETITIVE REPORT'!I18/Y4</f>
        <v>23561.25356125356</v>
      </c>
      <c r="J18" s="14">
        <f>'WEEKLY COMPETITIVE REPORT'!J18/Y4</f>
        <v>30851.851851851854</v>
      </c>
      <c r="K18" s="22">
        <f>'WEEKLY COMPETITIVE REPORT'!K18</f>
        <v>3803</v>
      </c>
      <c r="L18" s="22">
        <f>'WEEKLY COMPETITIVE REPORT'!L18</f>
        <v>4315</v>
      </c>
      <c r="M18" s="64">
        <f>'WEEKLY COMPETITIVE REPORT'!M18</f>
        <v>-23.630990857881613</v>
      </c>
      <c r="N18" s="14">
        <f t="shared" si="0"/>
        <v>2356.125356125356</v>
      </c>
      <c r="O18" s="37">
        <f>'WEEKLY COMPETITIVE REPORT'!O18</f>
        <v>10</v>
      </c>
      <c r="P18" s="14">
        <f>'WEEKLY COMPETITIVE REPORT'!P18/Y4</f>
        <v>59434.472934472935</v>
      </c>
      <c r="Q18" s="14">
        <f>'WEEKLY COMPETITIVE REPORT'!Q18/Y4</f>
        <v>45361.823361823364</v>
      </c>
      <c r="R18" s="22">
        <f>'WEEKLY COMPETITIVE REPORT'!R18</f>
        <v>9975</v>
      </c>
      <c r="S18" s="22">
        <f>'WEEKLY COMPETITIVE REPORT'!S18</f>
        <v>6974</v>
      </c>
      <c r="T18" s="64">
        <f>'WEEKLY COMPETITIVE REPORT'!T18</f>
        <v>31.023112674287148</v>
      </c>
      <c r="U18" s="14">
        <f>'WEEKLY COMPETITIVE REPORT'!U18/Y4</f>
        <v>105931.62393162394</v>
      </c>
      <c r="V18" s="14">
        <f t="shared" si="1"/>
        <v>5943.447293447293</v>
      </c>
      <c r="W18" s="25">
        <f t="shared" si="2"/>
        <v>165366.09686609686</v>
      </c>
      <c r="X18" s="22">
        <f>'WEEKLY COMPETITIVE REPORT'!X18</f>
        <v>16478</v>
      </c>
      <c r="Y18" s="56">
        <f>'WEEKLY COMPETITIVE REPORT'!Y18</f>
        <v>26453</v>
      </c>
    </row>
    <row r="19" spans="1:25" ht="12.75">
      <c r="A19" s="50">
        <v>6</v>
      </c>
      <c r="B19" s="4">
        <f>'WEEKLY COMPETITIVE REPORT'!B19</f>
        <v>2</v>
      </c>
      <c r="C19" s="4" t="str">
        <f>'WEEKLY COMPETITIVE REPORT'!C19</f>
        <v>ARTHUR CHRISTMAS 3D</v>
      </c>
      <c r="D19" s="4" t="str">
        <f>'WEEKLY COMPETITIVE REPORT'!D19</f>
        <v>ARTHUR BOŽIČEK 3D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3</v>
      </c>
      <c r="H19" s="37">
        <f>'WEEKLY COMPETITIVE REPORT'!H19</f>
        <v>15</v>
      </c>
      <c r="I19" s="14">
        <f>'WEEKLY COMPETITIVE REPORT'!I19/Y4</f>
        <v>13576.923076923078</v>
      </c>
      <c r="J19" s="14">
        <f>'WEEKLY COMPETITIVE REPORT'!J19/Y4</f>
        <v>41296.2962962963</v>
      </c>
      <c r="K19" s="22">
        <f>'WEEKLY COMPETITIVE REPORT'!K19</f>
        <v>2176</v>
      </c>
      <c r="L19" s="22">
        <f>'WEEKLY COMPETITIVE REPORT'!L19</f>
        <v>5595</v>
      </c>
      <c r="M19" s="64">
        <f>'WEEKLY COMPETITIVE REPORT'!M19</f>
        <v>-67.12314591238358</v>
      </c>
      <c r="N19" s="14">
        <f t="shared" si="0"/>
        <v>905.1282051282052</v>
      </c>
      <c r="O19" s="37">
        <f>'WEEKLY COMPETITIVE REPORT'!O19</f>
        <v>15</v>
      </c>
      <c r="P19" s="14">
        <f>'WEEKLY COMPETITIVE REPORT'!P19/Y4</f>
        <v>45467.23646723647</v>
      </c>
      <c r="Q19" s="14">
        <f>'WEEKLY COMPETITIVE REPORT'!Q19/Y4</f>
        <v>62202.279202279205</v>
      </c>
      <c r="R19" s="22">
        <f>'WEEKLY COMPETITIVE REPORT'!R19</f>
        <v>7543</v>
      </c>
      <c r="S19" s="22">
        <f>'WEEKLY COMPETITIVE REPORT'!S19</f>
        <v>9426</v>
      </c>
      <c r="T19" s="64">
        <f>'WEEKLY COMPETITIVE REPORT'!T19</f>
        <v>-26.90422754545871</v>
      </c>
      <c r="U19" s="14">
        <f>'WEEKLY COMPETITIVE REPORT'!U19/Y4</f>
        <v>127099.7150997151</v>
      </c>
      <c r="V19" s="14">
        <f t="shared" si="1"/>
        <v>3031.149097815765</v>
      </c>
      <c r="W19" s="25">
        <f t="shared" si="2"/>
        <v>172566.95156695158</v>
      </c>
      <c r="X19" s="22">
        <f>'WEEKLY COMPETITIVE REPORT'!X19</f>
        <v>18921</v>
      </c>
      <c r="Y19" s="56">
        <f>'WEEKLY COMPETITIVE REPORT'!Y19</f>
        <v>26464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TRAKTOR, LJUBEZEN IN ROCK'N'ROLL</v>
      </c>
      <c r="D20" s="4" t="str">
        <f>'WEEKLY COMPETITIVE REPORT'!D20</f>
        <v>TRAKTOR, LJUBEZEN IN ROCK'N'ROLL</v>
      </c>
      <c r="E20" s="4" t="str">
        <f>'WEEKLY COMPETITIVE REPORT'!E20</f>
        <v>IND</v>
      </c>
      <c r="F20" s="4" t="str">
        <f>'WEEKLY COMPETITIVE REPORT'!F20</f>
        <v>KZC</v>
      </c>
      <c r="G20" s="37">
        <f>'WEEKLY COMPETITIVE REPORT'!G20</f>
        <v>4</v>
      </c>
      <c r="H20" s="37">
        <f>'WEEKLY COMPETITIVE REPORT'!H20</f>
        <v>12</v>
      </c>
      <c r="I20" s="14">
        <f>'WEEKLY COMPETITIVE REPORT'!I20/Y4</f>
        <v>16987.17948717949</v>
      </c>
      <c r="J20" s="14">
        <f>'WEEKLY COMPETITIVE REPORT'!J20/Y4</f>
        <v>21360.398860398862</v>
      </c>
      <c r="K20" s="22">
        <f>'WEEKLY COMPETITIVE REPORT'!K20</f>
        <v>2588</v>
      </c>
      <c r="L20" s="22">
        <f>'WEEKLY COMPETITIVE REPORT'!L20</f>
        <v>3027</v>
      </c>
      <c r="M20" s="64">
        <f>'WEEKLY COMPETITIVE REPORT'!M20</f>
        <v>-20.473491163721235</v>
      </c>
      <c r="N20" s="14">
        <f t="shared" si="0"/>
        <v>1415.5982905982908</v>
      </c>
      <c r="O20" s="37">
        <f>'WEEKLY COMPETITIVE REPORT'!O20</f>
        <v>12</v>
      </c>
      <c r="P20" s="14">
        <f>'WEEKLY COMPETITIVE REPORT'!P20/Y4</f>
        <v>43086.89458689459</v>
      </c>
      <c r="Q20" s="14">
        <f>'WEEKLY COMPETITIVE REPORT'!Q20/Y4</f>
        <v>33789.173789173794</v>
      </c>
      <c r="R20" s="22">
        <f>'WEEKLY COMPETITIVE REPORT'!R20</f>
        <v>7298</v>
      </c>
      <c r="S20" s="22">
        <f>'WEEKLY COMPETITIVE REPORT'!S20</f>
        <v>5568</v>
      </c>
      <c r="T20" s="64">
        <f>'WEEKLY COMPETITIVE REPORT'!T20</f>
        <v>27.516863406408092</v>
      </c>
      <c r="U20" s="14">
        <f>'WEEKLY COMPETITIVE REPORT'!U20/Y4</f>
        <v>129078.34757834759</v>
      </c>
      <c r="V20" s="14">
        <f t="shared" si="1"/>
        <v>3590.574548907882</v>
      </c>
      <c r="W20" s="25">
        <f t="shared" si="2"/>
        <v>172165.24216524218</v>
      </c>
      <c r="X20" s="22">
        <f>'WEEKLY COMPETITIVE REPORT'!X20</f>
        <v>21209</v>
      </c>
      <c r="Y20" s="56">
        <f>'WEEKLY COMPETITIVE REPORT'!Y20</f>
        <v>28507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TWILIGHT BREAKING DAWN PART 1</v>
      </c>
      <c r="D21" s="4" t="str">
        <f>'WEEKLY COMPETITIVE REPORT'!D21</f>
        <v>SOMRAK JUTRANJA ZARJA 1.DEL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6</v>
      </c>
      <c r="H21" s="37">
        <f>'WEEKLY COMPETITIVE REPORT'!H21</f>
        <v>12</v>
      </c>
      <c r="I21" s="14">
        <f>'WEEKLY COMPETITIVE REPORT'!I21/Y4</f>
        <v>3035.612535612536</v>
      </c>
      <c r="J21" s="14">
        <f>'WEEKLY COMPETITIVE REPORT'!J21/Y4</f>
        <v>7947.293447293448</v>
      </c>
      <c r="K21" s="22">
        <f>'WEEKLY COMPETITIVE REPORT'!K21</f>
        <v>434</v>
      </c>
      <c r="L21" s="22">
        <f>'WEEKLY COMPETITIVE REPORT'!L21</f>
        <v>1130</v>
      </c>
      <c r="M21" s="64">
        <f>'WEEKLY COMPETITIVE REPORT'!M21</f>
        <v>-61.80319053593834</v>
      </c>
      <c r="N21" s="14">
        <f aca="true" t="shared" si="3" ref="N21:N33">I21/H21</f>
        <v>252.96771130104466</v>
      </c>
      <c r="O21" s="37">
        <f>'WEEKLY COMPETITIVE REPORT'!O21</f>
        <v>12</v>
      </c>
      <c r="P21" s="14">
        <f>'WEEKLY COMPETITIVE REPORT'!P21/Y4</f>
        <v>11725.071225071226</v>
      </c>
      <c r="Q21" s="14">
        <f>'WEEKLY COMPETITIVE REPORT'!Q21/Y4</f>
        <v>10938.746438746439</v>
      </c>
      <c r="R21" s="22">
        <f>'WEEKLY COMPETITIVE REPORT'!R21</f>
        <v>1955</v>
      </c>
      <c r="S21" s="22">
        <f>'WEEKLY COMPETITIVE REPORT'!S21</f>
        <v>1663</v>
      </c>
      <c r="T21" s="64">
        <f>'WEEKLY COMPETITIVE REPORT'!T21</f>
        <v>7.18843599427008</v>
      </c>
      <c r="U21" s="14">
        <f>'WEEKLY COMPETITIVE REPORT'!U21/Y4</f>
        <v>349321.93732193735</v>
      </c>
      <c r="V21" s="14">
        <f aca="true" t="shared" si="4" ref="V21:V33">P21/O21</f>
        <v>977.0892687559354</v>
      </c>
      <c r="W21" s="25">
        <f aca="true" t="shared" si="5" ref="W21:W33">P21+U21</f>
        <v>361047.00854700856</v>
      </c>
      <c r="X21" s="22">
        <f>'WEEKLY COMPETITIVE REPORT'!X21</f>
        <v>54645</v>
      </c>
      <c r="Y21" s="56">
        <f>'WEEKLY COMPETITIVE REPORT'!Y21</f>
        <v>56600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MIDNIGHT IN PARIS</v>
      </c>
      <c r="D22" s="4" t="str">
        <f>'WEEKLY COMPETITIVE REPORT'!D22</f>
        <v>POLNOČ V PARIZU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5</v>
      </c>
      <c r="H22" s="37">
        <f>'WEEKLY COMPETITIVE REPORT'!H22</f>
        <v>3</v>
      </c>
      <c r="I22" s="14">
        <f>'WEEKLY COMPETITIVE REPORT'!I22/Y4</f>
        <v>4088.3190883190887</v>
      </c>
      <c r="J22" s="14">
        <f>'WEEKLY COMPETITIVE REPORT'!J22/Y4</f>
        <v>4502.849002849003</v>
      </c>
      <c r="K22" s="22">
        <f>'WEEKLY COMPETITIVE REPORT'!K22</f>
        <v>581</v>
      </c>
      <c r="L22" s="22">
        <f>'WEEKLY COMPETITIVE REPORT'!L22</f>
        <v>620</v>
      </c>
      <c r="M22" s="64">
        <f>'WEEKLY COMPETITIVE REPORT'!M22</f>
        <v>-9.205947484973109</v>
      </c>
      <c r="N22" s="14">
        <f t="shared" si="3"/>
        <v>1362.7730294396963</v>
      </c>
      <c r="O22" s="37">
        <f>'WEEKLY COMPETITIVE REPORT'!O22</f>
        <v>3</v>
      </c>
      <c r="P22" s="14">
        <f>'WEEKLY COMPETITIVE REPORT'!P22/Y4</f>
        <v>7645.2991452991455</v>
      </c>
      <c r="Q22" s="14">
        <f>'WEEKLY COMPETITIVE REPORT'!Q22/Y4</f>
        <v>6494.3019943019945</v>
      </c>
      <c r="R22" s="22">
        <f>'WEEKLY COMPETITIVE REPORT'!R22</f>
        <v>1117</v>
      </c>
      <c r="S22" s="22">
        <f>'WEEKLY COMPETITIVE REPORT'!S22</f>
        <v>927</v>
      </c>
      <c r="T22" s="64">
        <f>'WEEKLY COMPETITIVE REPORT'!T22</f>
        <v>17.723184908971263</v>
      </c>
      <c r="U22" s="14">
        <f>'WEEKLY COMPETITIVE REPORT'!U22/Y4</f>
        <v>43085.470085470086</v>
      </c>
      <c r="V22" s="14">
        <f t="shared" si="4"/>
        <v>2548.4330484330485</v>
      </c>
      <c r="W22" s="25">
        <f t="shared" si="5"/>
        <v>50730.769230769234</v>
      </c>
      <c r="X22" s="22">
        <f>'WEEKLY COMPETITIVE REPORT'!X22</f>
        <v>6202</v>
      </c>
      <c r="Y22" s="56">
        <f>'WEEKLY COMPETITIVE REPORT'!Y22</f>
        <v>7319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TOWER HEIST</v>
      </c>
      <c r="D23" s="4" t="str">
        <f>'WEEKLY COMPETITIVE REPORT'!D23</f>
        <v>OROPAJ BOGATAŠA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8</v>
      </c>
      <c r="H23" s="37">
        <f>'WEEKLY COMPETITIVE REPORT'!H23</f>
        <v>9</v>
      </c>
      <c r="I23" s="14">
        <f>'WEEKLY COMPETITIVE REPORT'!I23/Y4</f>
        <v>2282.051282051282</v>
      </c>
      <c r="J23" s="14">
        <f>'WEEKLY COMPETITIVE REPORT'!J23/Y4</f>
        <v>4005.698005698006</v>
      </c>
      <c r="K23" s="22">
        <f>'WEEKLY COMPETITIVE REPORT'!K23</f>
        <v>334</v>
      </c>
      <c r="L23" s="22">
        <f>'WEEKLY COMPETITIVE REPORT'!L23</f>
        <v>563</v>
      </c>
      <c r="M23" s="64">
        <f>'WEEKLY COMPETITIVE REPORT'!M23</f>
        <v>-43.0298719772404</v>
      </c>
      <c r="N23" s="14">
        <f t="shared" si="3"/>
        <v>253.56125356125358</v>
      </c>
      <c r="O23" s="37">
        <f>'WEEKLY COMPETITIVE REPORT'!O23</f>
        <v>9</v>
      </c>
      <c r="P23" s="14">
        <f>'WEEKLY COMPETITIVE REPORT'!P23/Y4</f>
        <v>6480.05698005698</v>
      </c>
      <c r="Q23" s="14">
        <f>'WEEKLY COMPETITIVE REPORT'!Q23/Y4</f>
        <v>5215.0997150997155</v>
      </c>
      <c r="R23" s="22">
        <f>'WEEKLY COMPETITIVE REPORT'!R23</f>
        <v>1002</v>
      </c>
      <c r="S23" s="22">
        <f>'WEEKLY COMPETITIVE REPORT'!S23</f>
        <v>779</v>
      </c>
      <c r="T23" s="64">
        <f>'WEEKLY COMPETITIVE REPORT'!T23</f>
        <v>24.255667850314126</v>
      </c>
      <c r="U23" s="14">
        <f>'WEEKLY COMPETITIVE REPORT'!U23/Y4</f>
        <v>238280.6267806268</v>
      </c>
      <c r="V23" s="14">
        <f t="shared" si="4"/>
        <v>720.0063311174422</v>
      </c>
      <c r="W23" s="25">
        <f t="shared" si="5"/>
        <v>244760.68376068378</v>
      </c>
      <c r="X23" s="22">
        <f>'WEEKLY COMPETITIVE REPORT'!X23</f>
        <v>35928</v>
      </c>
      <c r="Y23" s="56">
        <f>'WEEKLY COMPETITIVE REPORT'!Y23</f>
        <v>36930</v>
      </c>
    </row>
    <row r="24" spans="1:25" ht="12.75">
      <c r="A24" s="50">
        <v>11</v>
      </c>
      <c r="B24" s="4">
        <f>'WEEKLY COMPETITIVE REPORT'!B24</f>
        <v>12</v>
      </c>
      <c r="C24" s="4" t="str">
        <f>'WEEKLY COMPETITIVE REPORT'!C24</f>
        <v>THE HELP</v>
      </c>
      <c r="D24" s="4" t="str">
        <f>'WEEKLY COMPETITIVE REPORT'!D24</f>
        <v>SLUŽKINJE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3</v>
      </c>
      <c r="H24" s="37">
        <f>'WEEKLY COMPETITIVE REPORT'!H24</f>
        <v>5</v>
      </c>
      <c r="I24" s="14">
        <f>'WEEKLY COMPETITIVE REPORT'!I24/Y4</f>
        <v>1468.6609686609688</v>
      </c>
      <c r="J24" s="14">
        <f>'WEEKLY COMPETITIVE REPORT'!J24/Y4</f>
        <v>2698.0056980056984</v>
      </c>
      <c r="K24" s="22">
        <f>'WEEKLY COMPETITIVE REPORT'!K24</f>
        <v>202</v>
      </c>
      <c r="L24" s="22">
        <f>'WEEKLY COMPETITIVE REPORT'!L24</f>
        <v>355</v>
      </c>
      <c r="M24" s="64">
        <f>'WEEKLY COMPETITIVE REPORT'!M24</f>
        <v>-45.564941921858505</v>
      </c>
      <c r="N24" s="14">
        <f t="shared" si="3"/>
        <v>293.73219373219376</v>
      </c>
      <c r="O24" s="37">
        <f>'WEEKLY COMPETITIVE REPORT'!O24</f>
        <v>5</v>
      </c>
      <c r="P24" s="14">
        <f>'WEEKLY COMPETITIVE REPORT'!P24/Y4</f>
        <v>5749.28774928775</v>
      </c>
      <c r="Q24" s="14">
        <f>'WEEKLY COMPETITIVE REPORT'!Q24/Y4</f>
        <v>4206.552706552707</v>
      </c>
      <c r="R24" s="22">
        <f>'WEEKLY COMPETITIVE REPORT'!R24</f>
        <v>914</v>
      </c>
      <c r="S24" s="22">
        <f>'WEEKLY COMPETITIVE REPORT'!S24</f>
        <v>587</v>
      </c>
      <c r="T24" s="64">
        <f>'WEEKLY COMPETITIVE REPORT'!T24</f>
        <v>36.674568235692504</v>
      </c>
      <c r="U24" s="14">
        <f>'WEEKLY COMPETITIVE REPORT'!U24/Y4</f>
        <v>11693.732193732194</v>
      </c>
      <c r="V24" s="14">
        <f t="shared" si="4"/>
        <v>1149.8575498575499</v>
      </c>
      <c r="W24" s="25">
        <f t="shared" si="5"/>
        <v>17443.019943019943</v>
      </c>
      <c r="X24" s="22">
        <f>'WEEKLY COMPETITIVE REPORT'!X24</f>
        <v>1686</v>
      </c>
      <c r="Y24" s="56">
        <f>'WEEKLY COMPETITIVE REPORT'!Y24</f>
        <v>2600</v>
      </c>
    </row>
    <row r="25" spans="1:25" ht="12.75">
      <c r="A25" s="50">
        <v>12</v>
      </c>
      <c r="B25" s="4">
        <f>'WEEKLY COMPETITIVE REPORT'!B25</f>
        <v>13</v>
      </c>
      <c r="C25" s="4" t="str">
        <f>'WEEKLY COMPETITIVE REPORT'!C25</f>
        <v>MELANCHOLIA</v>
      </c>
      <c r="D25" s="4" t="str">
        <f>'WEEKLY COMPETITIVE REPORT'!D25</f>
        <v>MELANHOLIJA</v>
      </c>
      <c r="E25" s="4" t="str">
        <f>'WEEKLY COMPETITIVE REPORT'!E25</f>
        <v>IND</v>
      </c>
      <c r="F25" s="4" t="str">
        <f>'WEEKLY COMPETITIVE REPORT'!F25</f>
        <v>CF</v>
      </c>
      <c r="G25" s="37">
        <f>'WEEKLY COMPETITIVE REPORT'!G25</f>
        <v>2</v>
      </c>
      <c r="H25" s="37">
        <f>'WEEKLY COMPETITIVE REPORT'!H25</f>
        <v>1</v>
      </c>
      <c r="I25" s="14">
        <f>'WEEKLY COMPETITIVE REPORT'!I25/Y4</f>
        <v>1881.766381766382</v>
      </c>
      <c r="J25" s="14">
        <f>'WEEKLY COMPETITIVE REPORT'!J25/Y4</f>
        <v>2142.4501424501427</v>
      </c>
      <c r="K25" s="22">
        <f>'WEEKLY COMPETITIVE REPORT'!K25</f>
        <v>282</v>
      </c>
      <c r="L25" s="22">
        <f>'WEEKLY COMPETITIVE REPORT'!L25</f>
        <v>318</v>
      </c>
      <c r="M25" s="64">
        <f>'WEEKLY COMPETITIVE REPORT'!M25</f>
        <v>-12.167553191489361</v>
      </c>
      <c r="N25" s="14">
        <f t="shared" si="3"/>
        <v>1881.766381766382</v>
      </c>
      <c r="O25" s="37">
        <f>'WEEKLY COMPETITIVE REPORT'!O25</f>
        <v>1</v>
      </c>
      <c r="P25" s="14">
        <f>'WEEKLY COMPETITIVE REPORT'!P25/Y4</f>
        <v>5478.6324786324785</v>
      </c>
      <c r="Q25" s="14">
        <f>'WEEKLY COMPETITIVE REPORT'!Q25/Y4</f>
        <v>3709.4017094017095</v>
      </c>
      <c r="R25" s="22">
        <f>'WEEKLY COMPETITIVE REPORT'!R25</f>
        <v>864</v>
      </c>
      <c r="S25" s="22">
        <f>'WEEKLY COMPETITIVE REPORT'!S25</f>
        <v>578</v>
      </c>
      <c r="T25" s="64">
        <f>'WEEKLY COMPETITIVE REPORT'!T25</f>
        <v>47.69585253456222</v>
      </c>
      <c r="U25" s="14">
        <f>'WEEKLY COMPETITIVE REPORT'!U25/Y4</f>
        <v>14576.923076923078</v>
      </c>
      <c r="V25" s="14">
        <f t="shared" si="4"/>
        <v>5478.6324786324785</v>
      </c>
      <c r="W25" s="25">
        <f t="shared" si="5"/>
        <v>20055.555555555555</v>
      </c>
      <c r="X25" s="22">
        <f>'WEEKLY COMPETITIVE REPORT'!X25</f>
        <v>2274</v>
      </c>
      <c r="Y25" s="56">
        <f>'WEEKLY COMPETITIVE REPORT'!Y25</f>
        <v>3138</v>
      </c>
    </row>
    <row r="26" spans="1:25" ht="12.75" customHeight="1">
      <c r="A26" s="50">
        <v>13</v>
      </c>
      <c r="B26" s="4">
        <f>'WEEKLY COMPETITIVE REPORT'!B26</f>
        <v>8</v>
      </c>
      <c r="C26" s="4" t="str">
        <f>'WEEKLY COMPETITIVE REPORT'!C26</f>
        <v>HAPPY FEET 2</v>
      </c>
      <c r="D26" s="4" t="str">
        <f>'WEEKLY COMPETITIVE REPORT'!D26</f>
        <v>VESELE NOGICE 2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5</v>
      </c>
      <c r="H26" s="37">
        <f>'WEEKLY COMPETITIVE REPORT'!H26</f>
        <v>17</v>
      </c>
      <c r="I26" s="14">
        <f>'WEEKLY COMPETITIVE REPORT'!I26/Y4</f>
        <v>1417.3789173789175</v>
      </c>
      <c r="J26" s="14">
        <f>'WEEKLY COMPETITIVE REPORT'!J26/Y4</f>
        <v>5289.173789173789</v>
      </c>
      <c r="K26" s="22">
        <f>'WEEKLY COMPETITIVE REPORT'!K26</f>
        <v>204</v>
      </c>
      <c r="L26" s="22">
        <f>'WEEKLY COMPETITIVE REPORT'!L26</f>
        <v>774</v>
      </c>
      <c r="M26" s="64">
        <f>'WEEKLY COMPETITIVE REPORT'!M26</f>
        <v>-73.20226232157285</v>
      </c>
      <c r="N26" s="14">
        <f t="shared" si="3"/>
        <v>83.37523043405398</v>
      </c>
      <c r="O26" s="37">
        <f>'WEEKLY COMPETITIVE REPORT'!O26</f>
        <v>17</v>
      </c>
      <c r="P26" s="14">
        <f>'WEEKLY COMPETITIVE REPORT'!P26/Y4</f>
        <v>4742.1652421652425</v>
      </c>
      <c r="Q26" s="14">
        <f>'WEEKLY COMPETITIVE REPORT'!Q26/Y4</f>
        <v>7448.717948717949</v>
      </c>
      <c r="R26" s="22">
        <f>'WEEKLY COMPETITIVE REPORT'!R26</f>
        <v>734</v>
      </c>
      <c r="S26" s="22">
        <f>'WEEKLY COMPETITIVE REPORT'!S26</f>
        <v>1158</v>
      </c>
      <c r="T26" s="64">
        <f>'WEEKLY COMPETITIVE REPORT'!T26</f>
        <v>-36.335819468349584</v>
      </c>
      <c r="U26" s="14">
        <f>'WEEKLY COMPETITIVE REPORT'!U26/Y4</f>
        <v>74072.64957264958</v>
      </c>
      <c r="V26" s="14">
        <f t="shared" si="4"/>
        <v>278.9508965979554</v>
      </c>
      <c r="W26" s="25">
        <f t="shared" si="5"/>
        <v>78814.81481481482</v>
      </c>
      <c r="X26" s="22">
        <f>'WEEKLY COMPETITIVE REPORT'!X26</f>
        <v>10747</v>
      </c>
      <c r="Y26" s="56">
        <f>'WEEKLY COMPETITIVE REPORT'!Y26</f>
        <v>11481</v>
      </c>
    </row>
    <row r="27" spans="1:25" ht="12.75" customHeight="1">
      <c r="A27" s="50">
        <v>14</v>
      </c>
      <c r="B27" s="4">
        <f>'WEEKLY COMPETITIVE REPORT'!B27</f>
        <v>17</v>
      </c>
      <c r="C27" s="4" t="str">
        <f>'WEEKLY COMPETITIVE REPORT'!C27</f>
        <v>MONEYBALL</v>
      </c>
      <c r="D27" s="4" t="str">
        <f>'WEEKLY COMPETITIVE REPORT'!D27</f>
        <v>ZMAGOVALEC</v>
      </c>
      <c r="E27" s="4" t="str">
        <f>'WEEKLY COMPETITIVE REPORT'!E27</f>
        <v>SONY</v>
      </c>
      <c r="F27" s="4" t="str">
        <f>'WEEKLY COMPETITIVE REPORT'!F27</f>
        <v>CF</v>
      </c>
      <c r="G27" s="37">
        <f>'WEEKLY COMPETITIVE REPORT'!G27</f>
        <v>4</v>
      </c>
      <c r="H27" s="37">
        <f>'WEEKLY COMPETITIVE REPORT'!H27</f>
        <v>5</v>
      </c>
      <c r="I27" s="14">
        <f>'WEEKLY COMPETITIVE REPORT'!I27/Y4</f>
        <v>2105.4131054131058</v>
      </c>
      <c r="J27" s="14">
        <f>'WEEKLY COMPETITIVE REPORT'!J27/Y17</f>
        <v>0.04990870359099209</v>
      </c>
      <c r="K27" s="22">
        <f>'WEEKLY COMPETITIVE REPORT'!K27</f>
        <v>371</v>
      </c>
      <c r="L27" s="22">
        <f>'WEEKLY COMPETITIVE REPORT'!L27</f>
        <v>226</v>
      </c>
      <c r="M27" s="64">
        <f>'WEEKLY COMPETITIVE REPORT'!M27</f>
        <v>20.16260162601627</v>
      </c>
      <c r="N27" s="14">
        <f t="shared" si="3"/>
        <v>421.08262108262113</v>
      </c>
      <c r="O27" s="37">
        <f>'WEEKLY COMPETITIVE REPORT'!O27</f>
        <v>5</v>
      </c>
      <c r="P27" s="14">
        <f>'WEEKLY COMPETITIVE REPORT'!P27/Y4</f>
        <v>4508.547008547009</v>
      </c>
      <c r="Q27" s="14">
        <f>'WEEKLY COMPETITIVE REPORT'!Q27/Y17</f>
        <v>0.07819030229255428</v>
      </c>
      <c r="R27" s="22">
        <f>'WEEKLY COMPETITIVE REPORT'!R27</f>
        <v>775</v>
      </c>
      <c r="S27" s="22">
        <f>'WEEKLY COMPETITIVE REPORT'!S27</f>
        <v>401</v>
      </c>
      <c r="T27" s="64">
        <f>'WEEKLY COMPETITIVE REPORT'!T27</f>
        <v>64.24494032174363</v>
      </c>
      <c r="U27" s="14">
        <f>'WEEKLY COMPETITIVE REPORT'!U27/Y17</f>
        <v>0.6568472306755935</v>
      </c>
      <c r="V27" s="14">
        <f t="shared" si="4"/>
        <v>901.7094017094017</v>
      </c>
      <c r="W27" s="25">
        <f t="shared" si="5"/>
        <v>4509.203855777684</v>
      </c>
      <c r="X27" s="22">
        <f>'WEEKLY COMPETITIVE REPORT'!X27</f>
        <v>3324</v>
      </c>
      <c r="Y27" s="56">
        <f>'WEEKLY COMPETITIVE REPORT'!Y27</f>
        <v>4099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IN TIME</v>
      </c>
      <c r="D28" s="4" t="str">
        <f>'WEEKLY COMPETITIVE REPORT'!D28</f>
        <v>TRGOVCI S ČASOM</v>
      </c>
      <c r="E28" s="4" t="str">
        <f>'WEEKLY COMPETITIVE REPORT'!E28</f>
        <v>FOX</v>
      </c>
      <c r="F28" s="4" t="str">
        <f>'WEEKLY COMPETITIVE REPORT'!F28</f>
        <v>Blitz</v>
      </c>
      <c r="G28" s="37">
        <f>'WEEKLY COMPETITIVE REPORT'!G28</f>
        <v>8</v>
      </c>
      <c r="H28" s="37">
        <f>'WEEKLY COMPETITIVE REPORT'!H28</f>
        <v>6</v>
      </c>
      <c r="I28" s="14">
        <f>'WEEKLY COMPETITIVE REPORT'!I28/Y4</f>
        <v>3056.9800569800573</v>
      </c>
      <c r="J28" s="14">
        <f>'WEEKLY COMPETITIVE REPORT'!J28/Y17</f>
        <v>0.07048082775410834</v>
      </c>
      <c r="K28" s="22">
        <f>'WEEKLY COMPETITIVE REPORT'!K28</f>
        <v>630</v>
      </c>
      <c r="L28" s="22">
        <f>'WEEKLY COMPETITIVE REPORT'!L28</f>
        <v>343</v>
      </c>
      <c r="M28" s="64">
        <f>'WEEKLY COMPETITIVE REPORT'!M28</f>
        <v>23.546344271732877</v>
      </c>
      <c r="N28" s="14">
        <f t="shared" si="3"/>
        <v>509.4966761633429</v>
      </c>
      <c r="O28" s="37">
        <f>'WEEKLY COMPETITIVE REPORT'!O28</f>
        <v>6</v>
      </c>
      <c r="P28" s="14">
        <f>'WEEKLY COMPETITIVE REPORT'!P28/Y4</f>
        <v>4501.424501424502</v>
      </c>
      <c r="Q28" s="14">
        <f>'WEEKLY COMPETITIVE REPORT'!Q28/Y17</f>
        <v>0.10148103063501725</v>
      </c>
      <c r="R28" s="22">
        <f>'WEEKLY COMPETITIVE REPORT'!R28</f>
        <v>875</v>
      </c>
      <c r="S28" s="22">
        <f>'WEEKLY COMPETITIVE REPORT'!S28</f>
        <v>520</v>
      </c>
      <c r="T28" s="64">
        <f>'WEEKLY COMPETITIVE REPORT'!T28</f>
        <v>26.349460215913638</v>
      </c>
      <c r="U28" s="14">
        <f>'WEEKLY COMPETITIVE REPORT'!U28/Y17</f>
        <v>3.049056603773585</v>
      </c>
      <c r="V28" s="14">
        <f t="shared" si="4"/>
        <v>750.2374169040836</v>
      </c>
      <c r="W28" s="25">
        <f t="shared" si="5"/>
        <v>4504.473558028275</v>
      </c>
      <c r="X28" s="22">
        <f>'WEEKLY COMPETITIVE REPORT'!X28</f>
        <v>16570</v>
      </c>
      <c r="Y28" s="56">
        <f>'WEEKLY COMPETITIVE REPORT'!Y28</f>
        <v>17445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POTICHE</v>
      </c>
      <c r="D29" s="4" t="str">
        <f>'WEEKLY COMPETITIVE REPORT'!D29</f>
        <v>GOSPODINJA</v>
      </c>
      <c r="E29" s="4" t="str">
        <f>'WEEKLY COMPETITIVE REPORT'!E29</f>
        <v>IND</v>
      </c>
      <c r="F29" s="4" t="str">
        <f>'WEEKLY COMPETITIVE REPORT'!F29</f>
        <v>CF</v>
      </c>
      <c r="G29" s="37">
        <f>'WEEKLY COMPETITIVE REPORT'!G29</f>
        <v>2</v>
      </c>
      <c r="H29" s="37">
        <f>'WEEKLY COMPETITIVE REPORT'!H29</f>
        <v>1</v>
      </c>
      <c r="I29" s="14">
        <f>'WEEKLY COMPETITIVE REPORT'!I29/Y4</f>
        <v>1321.937321937322</v>
      </c>
      <c r="J29" s="14">
        <f>'WEEKLY COMPETITIVE REPORT'!J29/Y17</f>
        <v>0.0570501115844999</v>
      </c>
      <c r="K29" s="22">
        <f>'WEEKLY COMPETITIVE REPORT'!K29</f>
        <v>196</v>
      </c>
      <c r="L29" s="22">
        <f>'WEEKLY COMPETITIVE REPORT'!L29</f>
        <v>302</v>
      </c>
      <c r="M29" s="64">
        <f>'WEEKLY COMPETITIVE REPORT'!M29</f>
        <v>-33.99715504978663</v>
      </c>
      <c r="N29" s="14">
        <f t="shared" si="3"/>
        <v>1321.937321937322</v>
      </c>
      <c r="O29" s="37">
        <f>'WEEKLY COMPETITIVE REPORT'!O29</f>
        <v>1</v>
      </c>
      <c r="P29" s="14">
        <f>'WEEKLY COMPETITIVE REPORT'!P29/Y4</f>
        <v>4237.891737891739</v>
      </c>
      <c r="Q29" s="14">
        <f>'WEEKLY COMPETITIVE REPORT'!Q29/Y17</f>
        <v>0.09515114627713532</v>
      </c>
      <c r="R29" s="22">
        <f>'WEEKLY COMPETITIVE REPORT'!R29</f>
        <v>670</v>
      </c>
      <c r="S29" s="22">
        <f>'WEEKLY COMPETITIVE REPORT'!S29</f>
        <v>517</v>
      </c>
      <c r="T29" s="64">
        <f>'WEEKLY COMPETITIVE REPORT'!T29</f>
        <v>26.865671641791053</v>
      </c>
      <c r="U29" s="14">
        <f>'WEEKLY COMPETITIVE REPORT'!U29/Y4</f>
        <v>15821.937321937323</v>
      </c>
      <c r="V29" s="14">
        <f t="shared" si="4"/>
        <v>4237.891737891739</v>
      </c>
      <c r="W29" s="25">
        <f t="shared" si="5"/>
        <v>20059.829059829062</v>
      </c>
      <c r="X29" s="22">
        <f>'WEEKLY COMPETITIVE REPORT'!X29</f>
        <v>2501</v>
      </c>
      <c r="Y29" s="56">
        <f>'WEEKLY COMPETITIVE REPORT'!Y29</f>
        <v>3171</v>
      </c>
    </row>
    <row r="30" spans="1:25" ht="12.75">
      <c r="A30" s="51">
        <v>17</v>
      </c>
      <c r="B30" s="4">
        <f>'WEEKLY COMPETITIVE REPORT'!B30</f>
        <v>7</v>
      </c>
      <c r="C30" s="4" t="str">
        <f>'WEEKLY COMPETITIVE REPORT'!C30</f>
        <v>THE SMURFS</v>
      </c>
      <c r="D30" s="4" t="str">
        <f>'WEEKLY COMPETITIVE REPORT'!D30</f>
        <v>SMRKCI 3D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19</v>
      </c>
      <c r="H30" s="37">
        <f>'WEEKLY COMPETITIVE REPORT'!H30</f>
        <v>19</v>
      </c>
      <c r="I30" s="14">
        <f>'WEEKLY COMPETITIVE REPORT'!I30/Y4</f>
        <v>730.7692307692308</v>
      </c>
      <c r="J30" s="14">
        <f>'WEEKLY COMPETITIVE REPORT'!J30/Y17</f>
        <v>0.16928383039156014</v>
      </c>
      <c r="K30" s="22">
        <f>'WEEKLY COMPETITIVE REPORT'!K30</f>
        <v>108</v>
      </c>
      <c r="L30" s="22">
        <f>'WEEKLY COMPETITIVE REPORT'!L30</f>
        <v>805</v>
      </c>
      <c r="M30" s="64">
        <f>'WEEKLY COMPETITIVE REPORT'!M30</f>
        <v>-87.70373921380633</v>
      </c>
      <c r="N30" s="14">
        <f t="shared" si="3"/>
        <v>38.46153846153847</v>
      </c>
      <c r="O30" s="37">
        <f>'WEEKLY COMPETITIVE REPORT'!O30</f>
        <v>19</v>
      </c>
      <c r="P30" s="14">
        <f>'WEEKLY COMPETITIVE REPORT'!P30/Y4</f>
        <v>1621.0826210826212</v>
      </c>
      <c r="Q30" s="14">
        <f>'WEEKLY COMPETITIVE REPORT'!Q30/Y17</f>
        <v>0.2137959018056401</v>
      </c>
      <c r="R30" s="22">
        <f>'WEEKLY COMPETITIVE REPORT'!R30</f>
        <v>258</v>
      </c>
      <c r="S30" s="22">
        <f>'WEEKLY COMPETITIVE REPORT'!S30</f>
        <v>1189</v>
      </c>
      <c r="T30" s="64">
        <f>'WEEKLY COMPETITIVE REPORT'!T30</f>
        <v>-78.40197380907193</v>
      </c>
      <c r="U30" s="14">
        <f>'WEEKLY COMPETITIVE REPORT'!U30/Y4</f>
        <v>1393262.1082621084</v>
      </c>
      <c r="V30" s="14">
        <f t="shared" si="4"/>
        <v>85.3201379517169</v>
      </c>
      <c r="W30" s="25">
        <f t="shared" si="5"/>
        <v>1394883.190883191</v>
      </c>
      <c r="X30" s="22">
        <f>'WEEKLY COMPETITIVE REPORT'!X30</f>
        <v>206024</v>
      </c>
      <c r="Y30" s="56">
        <f>'WEEKLY COMPETITIVE REPORT'!Y30</f>
        <v>206282</v>
      </c>
    </row>
    <row r="31" spans="1:25" ht="12.75">
      <c r="A31" s="50">
        <v>18</v>
      </c>
      <c r="B31" s="4">
        <f>'WEEKLY COMPETITIVE REPORT'!B31</f>
        <v>18</v>
      </c>
      <c r="C31" s="4" t="str">
        <f>'WEEKLY COMPETITIVE REPORT'!C31</f>
        <v>LE PIEL QUE HABITO</v>
      </c>
      <c r="D31" s="4" t="str">
        <f>'WEEKLY COMPETITIVE REPORT'!D31</f>
        <v>KOŽA, V KATERI ŽIVIM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6</v>
      </c>
      <c r="H31" s="37">
        <f>'WEEKLY COMPETITIVE REPORT'!H31</f>
        <v>2</v>
      </c>
      <c r="I31" s="14">
        <f>'WEEKLY COMPETITIVE REPORT'!I31/Y4</f>
        <v>559.8290598290598</v>
      </c>
      <c r="J31" s="14">
        <f>'WEEKLY COMPETITIVE REPORT'!J31/Y17</f>
        <v>0.017001420166362344</v>
      </c>
      <c r="K31" s="22">
        <f>'WEEKLY COMPETITIVE REPORT'!K31</f>
        <v>76</v>
      </c>
      <c r="L31" s="22">
        <f>'WEEKLY COMPETITIVE REPORT'!L31</f>
        <v>80</v>
      </c>
      <c r="M31" s="64">
        <f>'WEEKLY COMPETITIVE REPORT'!M31</f>
        <v>-6.205250596658701</v>
      </c>
      <c r="N31" s="14">
        <f t="shared" si="3"/>
        <v>279.9145299145299</v>
      </c>
      <c r="O31" s="37">
        <f>'WEEKLY COMPETITIVE REPORT'!O31</f>
        <v>2</v>
      </c>
      <c r="P31" s="14">
        <f>'WEEKLY COMPETITIVE REPORT'!P31/Y4</f>
        <v>834.7578347578348</v>
      </c>
      <c r="Q31" s="14">
        <f>'WEEKLY COMPETITIVE REPORT'!Q31/Y17</f>
        <v>0.028119293974437007</v>
      </c>
      <c r="R31" s="22">
        <f>'WEEKLY COMPETITIVE REPORT'!R31</f>
        <v>123</v>
      </c>
      <c r="S31" s="22">
        <f>'WEEKLY COMPETITIVE REPORT'!S31</f>
        <v>139</v>
      </c>
      <c r="T31" s="64">
        <f>'WEEKLY COMPETITIVE REPORT'!T31</f>
        <v>-15.440115440115449</v>
      </c>
      <c r="U31" s="14">
        <f>'WEEKLY COMPETITIVE REPORT'!U31/Y4</f>
        <v>27679.48717948718</v>
      </c>
      <c r="V31" s="14">
        <f t="shared" si="4"/>
        <v>417.3789173789174</v>
      </c>
      <c r="W31" s="25">
        <f t="shared" si="5"/>
        <v>28514.245014245014</v>
      </c>
      <c r="X31" s="22">
        <f>'WEEKLY COMPETITIVE REPORT'!X31</f>
        <v>4175</v>
      </c>
      <c r="Y31" s="56">
        <f>'WEEKLY COMPETITIVE REPORT'!Y31</f>
        <v>4298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162</v>
      </c>
      <c r="I34" s="32">
        <f>SUM(I14:I33)</f>
        <v>213443.01994301996</v>
      </c>
      <c r="J34" s="31">
        <f>SUM(J14:J33)</f>
        <v>205533.12725765706</v>
      </c>
      <c r="K34" s="31">
        <f>SUM(K14:K33)</f>
        <v>31936</v>
      </c>
      <c r="L34" s="31">
        <f>SUM(L14:L33)</f>
        <v>30057</v>
      </c>
      <c r="M34" s="64">
        <f>'WEEKLY COMPETITIVE REPORT'!M34</f>
        <v>-35.67571048338628</v>
      </c>
      <c r="N34" s="32">
        <f>I34/H34</f>
        <v>1317.5495058211109</v>
      </c>
      <c r="O34" s="40">
        <f>'WEEKLY COMPETITIVE REPORT'!O34</f>
        <v>162</v>
      </c>
      <c r="P34" s="31">
        <f>SUM(P14:P33)</f>
        <v>622227.9202279204</v>
      </c>
      <c r="Q34" s="31">
        <f>SUM(Q14:Q33)</f>
        <v>308873.7361108944</v>
      </c>
      <c r="R34" s="31">
        <f>SUM(R14:R33)</f>
        <v>101743</v>
      </c>
      <c r="S34" s="31">
        <f>SUM(S14:S33)</f>
        <v>50109</v>
      </c>
      <c r="T34" s="65">
        <f>P34/Q34-100%</f>
        <v>1.0145057590928448</v>
      </c>
      <c r="U34" s="31">
        <f>SUM(U14:U33)</f>
        <v>2680986.6118867407</v>
      </c>
      <c r="V34" s="32">
        <f>P34/O34</f>
        <v>3840.913087826669</v>
      </c>
      <c r="W34" s="31">
        <f>SUM(W14:W33)</f>
        <v>3303214.532114661</v>
      </c>
      <c r="X34" s="31">
        <f>SUM(X14:X33)</f>
        <v>424086</v>
      </c>
      <c r="Y34" s="35">
        <f>SUM(Y14:Y33)</f>
        <v>525829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2011-12-29T10:13:25Z</dcterms:modified>
  <cp:category/>
  <cp:version/>
  <cp:contentType/>
  <cp:contentStatus/>
</cp:coreProperties>
</file>