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1" yWindow="65491" windowWidth="22650" windowHeight="74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<sst xmlns="http://schemas.openxmlformats.org/spreadsheetml/2006/main" count="268" uniqueCount="100">
  <si>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</si>
  <si>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</si>
  <si>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</si>
  <si>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</si>
  <si>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</si>
  <si>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</si>
  <si>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</si>
  <si>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</si>
  <si>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</si>
  <si>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</si>
  <si>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</si>
  <si>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</si>
  <si>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</si>
  <si>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</si>
  <si>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</si>
  <si>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</si>
  <si>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</si>
  <si>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</si>
  <si>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</si>
  <si>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</si>
  <si>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</si>
  <si>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</si>
  <si>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</si>
  <si>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</si>
  <si>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</si>
  <si>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</si>
  <si>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</si>
  <si>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</si>
  <si>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</si>
  <si>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</si>
  <si>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</si>
  <si>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</si>
  <si>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</si>
  <si>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</si>
  <si>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</si>
  <si>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</si>
  <si>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</si>
  <si>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</si>
  <si>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</si>
  <si>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</si>
  <si>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</si>
  <si>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</si>
  <si>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</si>
  <si>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</si>
  <si>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</si>
  <si>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</si>
  <si>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</si>
  <si>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</si>
  <si>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</si>
  <si>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</si>
  <si>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</si>
  <si>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</si>
  <si>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</si>
  <si>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</si>
  <si>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</si>
  <si>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</si>
  <si>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HARRY POTTER AND THE DEATHLY HOLLOWS - PART 1</t>
  </si>
  <si>
    <t>HARRY POTTER IN SVETINJE SMRTI - 1.DEL</t>
  </si>
  <si>
    <t>DUE DATE</t>
  </si>
  <si>
    <t>DRAGA POČAKAJ SEM NA POTI</t>
  </si>
  <si>
    <t>PAR</t>
  </si>
  <si>
    <t>LIFE AS WE KNOW IT</t>
  </si>
  <si>
    <t>ŽIVLJENJE, KOT GA POZNAŠ</t>
  </si>
  <si>
    <t>LITTLE FOCKERS</t>
  </si>
  <si>
    <t>NJUNA DRUŽINA</t>
  </si>
  <si>
    <t>SAMMY'S ADVENTURES: THE SECRET PASSAGE</t>
  </si>
  <si>
    <t>SAMOVA PUSTOLOVŠČINA: SKRIVNI PREHOD</t>
  </si>
  <si>
    <t>THE TOURIST</t>
  </si>
  <si>
    <t>TURIST</t>
  </si>
  <si>
    <t>SONY</t>
  </si>
  <si>
    <t>SEASON OF THE WITCH</t>
  </si>
  <si>
    <t>ČAS LOVA NA ČAROVNICE</t>
  </si>
  <si>
    <t>GREEN HORNET</t>
  </si>
  <si>
    <t>ZELENI SRŠEN</t>
  </si>
  <si>
    <t>ANOTHER YEAR</t>
  </si>
  <si>
    <t>ŠE ENO LETO</t>
  </si>
  <si>
    <t>TANGLED</t>
  </si>
  <si>
    <t>ZLATOLASKA</t>
  </si>
  <si>
    <t>THE DILEMA</t>
  </si>
  <si>
    <t>DILEMA</t>
  </si>
  <si>
    <t>UNI</t>
  </si>
  <si>
    <t>BLACK SWAN</t>
  </si>
  <si>
    <t>ČRNI LABOD</t>
  </si>
  <si>
    <t>GULLVER'S TRAVELS</t>
  </si>
  <si>
    <t>GULLIVERJEVA POTOVANJA</t>
  </si>
  <si>
    <t>KING'S SPEECH</t>
  </si>
  <si>
    <t>KRALJEV GOVOR</t>
  </si>
  <si>
    <t>BURLESQUE</t>
  </si>
  <si>
    <t>BURLESKA</t>
  </si>
  <si>
    <t>16 - Feb</t>
  </si>
  <si>
    <t>10 - Feb</t>
  </si>
  <si>
    <t>11 - Feb</t>
  </si>
  <si>
    <t>13 - Feb</t>
  </si>
  <si>
    <t>TOMORROW WHEN THE WAR BEGAN</t>
  </si>
  <si>
    <t>JUTRI, KO SE JE ZAČELA VOJNA</t>
  </si>
  <si>
    <t>JUST GO WITH IT</t>
  </si>
  <si>
    <t>MOJA NEPRAVA ŽENA</t>
  </si>
  <si>
    <t>CIRCUS FANTASTICUS</t>
  </si>
  <si>
    <t>BIUTIFUL</t>
  </si>
  <si>
    <t>ČU DO VI TO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</si>
</sst>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7">
      <selection activeCell="AA28" sqref="AA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91</v>
      </c>
      <c r="L4" s="20"/>
      <c r="M4" s="83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0.7295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90</v>
      </c>
      <c r="L5" s="7"/>
      <c r="M5" s="84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40591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96" t="s">
        <v>52</v>
      </c>
      <c r="C14" s="4" t="s">
        <v>95</v>
      </c>
      <c r="D14" s="4" t="s">
        <v>96</v>
      </c>
      <c r="E14" s="15" t="s">
        <v>69</v>
      </c>
      <c r="F14" s="15" t="s">
        <v>42</v>
      </c>
      <c r="G14" s="37">
        <v>1</v>
      </c>
      <c r="H14" s="37">
        <v>8</v>
      </c>
      <c r="I14" s="14">
        <v>34946</v>
      </c>
      <c r="J14" s="14"/>
      <c r="K14" s="14">
        <v>6988</v>
      </c>
      <c r="L14" s="14"/>
      <c r="M14" s="64"/>
      <c r="N14" s="14">
        <f aca="true" t="shared" si="0" ref="N14:N26">I14/H14</f>
        <v>4368.25</v>
      </c>
      <c r="O14" s="73">
        <v>8</v>
      </c>
      <c r="P14" s="14">
        <v>58240</v>
      </c>
      <c r="Q14" s="14"/>
      <c r="R14" s="14">
        <v>12913</v>
      </c>
      <c r="S14" s="14"/>
      <c r="T14" s="64"/>
      <c r="U14" s="75">
        <v>1073</v>
      </c>
      <c r="V14" s="14">
        <f aca="true" t="shared" si="1" ref="V14:V34">P14/O14</f>
        <v>7280</v>
      </c>
      <c r="W14" s="75">
        <f aca="true" t="shared" si="2" ref="W14:W34">SUM(U14,P14)</f>
        <v>59313</v>
      </c>
      <c r="X14" s="75">
        <v>221</v>
      </c>
      <c r="Y14" s="76">
        <f aca="true" t="shared" si="3" ref="Y14:Y33">SUM(X14,R14)</f>
        <v>13134</v>
      </c>
    </row>
    <row r="15" spans="1:25" ht="12.75">
      <c r="A15" s="72">
        <v>2</v>
      </c>
      <c r="B15" s="72">
        <v>1</v>
      </c>
      <c r="C15" s="4" t="s">
        <v>76</v>
      </c>
      <c r="D15" s="4" t="s">
        <v>77</v>
      </c>
      <c r="E15" s="15" t="s">
        <v>48</v>
      </c>
      <c r="F15" s="15" t="s">
        <v>49</v>
      </c>
      <c r="G15" s="37">
        <v>3</v>
      </c>
      <c r="H15" s="37">
        <v>17</v>
      </c>
      <c r="I15" s="14">
        <v>35339</v>
      </c>
      <c r="J15" s="14">
        <v>30227</v>
      </c>
      <c r="K15" s="14">
        <v>6631</v>
      </c>
      <c r="L15" s="14">
        <v>5673</v>
      </c>
      <c r="M15" s="64">
        <f aca="true" t="shared" si="4" ref="M15:M22">(I15/J15*100)-100</f>
        <v>16.912032289013126</v>
      </c>
      <c r="N15" s="14">
        <f t="shared" si="0"/>
        <v>2078.764705882353</v>
      </c>
      <c r="O15" s="37">
        <v>17</v>
      </c>
      <c r="P15" s="14">
        <v>42851</v>
      </c>
      <c r="Q15" s="14">
        <v>58986</v>
      </c>
      <c r="R15" s="14">
        <v>8323</v>
      </c>
      <c r="S15" s="14">
        <v>12369</v>
      </c>
      <c r="T15" s="64">
        <f aca="true" t="shared" si="5" ref="T15:T22">(P15/Q15*100)-100</f>
        <v>-27.3539483945343</v>
      </c>
      <c r="U15" s="75">
        <v>123507</v>
      </c>
      <c r="V15" s="14">
        <f t="shared" si="1"/>
        <v>2520.6470588235293</v>
      </c>
      <c r="W15" s="75">
        <f t="shared" si="2"/>
        <v>166358</v>
      </c>
      <c r="X15" s="75">
        <v>25245</v>
      </c>
      <c r="Y15" s="76">
        <f t="shared" si="3"/>
        <v>33568</v>
      </c>
    </row>
    <row r="16" spans="1:25" ht="12.75">
      <c r="A16" s="72">
        <v>3</v>
      </c>
      <c r="B16" s="72">
        <v>2</v>
      </c>
      <c r="C16" s="4" t="s">
        <v>85</v>
      </c>
      <c r="D16" s="4" t="s">
        <v>86</v>
      </c>
      <c r="E16" s="15" t="s">
        <v>45</v>
      </c>
      <c r="F16" s="15" t="s">
        <v>51</v>
      </c>
      <c r="G16" s="37">
        <v>2</v>
      </c>
      <c r="H16" s="37">
        <v>6</v>
      </c>
      <c r="I16" s="24">
        <v>20538</v>
      </c>
      <c r="J16" s="24">
        <v>15767</v>
      </c>
      <c r="K16" s="24">
        <v>4080</v>
      </c>
      <c r="L16" s="24">
        <v>3192</v>
      </c>
      <c r="M16" s="64">
        <f t="shared" si="4"/>
        <v>30.259402549628987</v>
      </c>
      <c r="N16" s="14">
        <f t="shared" si="0"/>
        <v>3423</v>
      </c>
      <c r="O16" s="38">
        <v>6</v>
      </c>
      <c r="P16" s="14">
        <v>33141</v>
      </c>
      <c r="Q16" s="14">
        <v>29748</v>
      </c>
      <c r="R16" s="14">
        <v>7109</v>
      </c>
      <c r="S16" s="14">
        <v>6750</v>
      </c>
      <c r="T16" s="64">
        <f t="shared" si="5"/>
        <v>11.405808793868502</v>
      </c>
      <c r="U16" s="75">
        <v>29748</v>
      </c>
      <c r="V16" s="14">
        <f t="shared" si="1"/>
        <v>5523.5</v>
      </c>
      <c r="W16" s="75">
        <f t="shared" si="2"/>
        <v>62889</v>
      </c>
      <c r="X16" s="75">
        <v>6750</v>
      </c>
      <c r="Y16" s="76">
        <f t="shared" si="3"/>
        <v>13859</v>
      </c>
    </row>
    <row r="17" spans="1:25" ht="12.75">
      <c r="A17" s="72">
        <v>4</v>
      </c>
      <c r="B17" s="72">
        <v>3</v>
      </c>
      <c r="C17" s="4" t="s">
        <v>81</v>
      </c>
      <c r="D17" s="4" t="s">
        <v>82</v>
      </c>
      <c r="E17" s="15" t="s">
        <v>55</v>
      </c>
      <c r="F17" s="15" t="s">
        <v>42</v>
      </c>
      <c r="G17" s="37">
        <v>3</v>
      </c>
      <c r="H17" s="37">
        <v>3</v>
      </c>
      <c r="I17" s="24">
        <v>12331</v>
      </c>
      <c r="J17" s="24">
        <v>16990</v>
      </c>
      <c r="K17" s="24">
        <v>2423</v>
      </c>
      <c r="L17" s="24">
        <v>3395</v>
      </c>
      <c r="M17" s="64">
        <f t="shared" si="4"/>
        <v>-27.42201294879341</v>
      </c>
      <c r="N17" s="14">
        <f t="shared" si="0"/>
        <v>4110.333333333333</v>
      </c>
      <c r="O17" s="73">
        <v>3</v>
      </c>
      <c r="P17" s="22">
        <v>19962</v>
      </c>
      <c r="Q17" s="22">
        <v>29430</v>
      </c>
      <c r="R17" s="22">
        <v>4318</v>
      </c>
      <c r="S17" s="22">
        <v>6466</v>
      </c>
      <c r="T17" s="64">
        <f t="shared" si="5"/>
        <v>-32.17125382262998</v>
      </c>
      <c r="U17" s="75">
        <v>55410</v>
      </c>
      <c r="V17" s="14">
        <f t="shared" si="1"/>
        <v>6654</v>
      </c>
      <c r="W17" s="75">
        <f t="shared" si="2"/>
        <v>75372</v>
      </c>
      <c r="X17" s="75">
        <v>12298</v>
      </c>
      <c r="Y17" s="76">
        <f t="shared" si="3"/>
        <v>16616</v>
      </c>
    </row>
    <row r="18" spans="1:25" ht="13.5" customHeight="1">
      <c r="A18" s="72">
        <v>5</v>
      </c>
      <c r="B18" s="72">
        <v>4</v>
      </c>
      <c r="C18" s="4" t="s">
        <v>83</v>
      </c>
      <c r="D18" s="4" t="s">
        <v>84</v>
      </c>
      <c r="E18" s="15" t="s">
        <v>55</v>
      </c>
      <c r="F18" s="15" t="s">
        <v>42</v>
      </c>
      <c r="G18" s="37">
        <v>2</v>
      </c>
      <c r="H18" s="37">
        <v>14</v>
      </c>
      <c r="I18" s="14">
        <v>14128</v>
      </c>
      <c r="J18" s="14">
        <v>15797</v>
      </c>
      <c r="K18" s="24">
        <v>2647</v>
      </c>
      <c r="L18" s="24">
        <v>2915</v>
      </c>
      <c r="M18" s="64">
        <f t="shared" si="4"/>
        <v>-10.56529720833069</v>
      </c>
      <c r="N18" s="14">
        <f t="shared" si="0"/>
        <v>1009.1428571428571</v>
      </c>
      <c r="O18" s="73">
        <v>14</v>
      </c>
      <c r="P18" s="22">
        <v>18521</v>
      </c>
      <c r="Q18" s="22">
        <v>26374</v>
      </c>
      <c r="R18" s="22">
        <v>3657</v>
      </c>
      <c r="S18" s="22">
        <v>5360</v>
      </c>
      <c r="T18" s="64">
        <f t="shared" si="5"/>
        <v>-29.775536513232723</v>
      </c>
      <c r="U18" s="75">
        <v>27214</v>
      </c>
      <c r="V18" s="14">
        <f t="shared" si="1"/>
        <v>1322.9285714285713</v>
      </c>
      <c r="W18" s="75">
        <f t="shared" si="2"/>
        <v>45735</v>
      </c>
      <c r="X18" s="75">
        <v>5561</v>
      </c>
      <c r="Y18" s="76">
        <f t="shared" si="3"/>
        <v>9218</v>
      </c>
    </row>
    <row r="19" spans="1:25" ht="12.75">
      <c r="A19" s="72">
        <v>6</v>
      </c>
      <c r="B19" s="72">
        <v>6</v>
      </c>
      <c r="C19" s="4" t="s">
        <v>53</v>
      </c>
      <c r="D19" s="4" t="s">
        <v>53</v>
      </c>
      <c r="E19" s="15" t="s">
        <v>54</v>
      </c>
      <c r="F19" s="15" t="s">
        <v>51</v>
      </c>
      <c r="G19" s="37">
        <v>15</v>
      </c>
      <c r="H19" s="37">
        <v>11</v>
      </c>
      <c r="I19" s="92">
        <v>9140</v>
      </c>
      <c r="J19" s="92">
        <v>9908</v>
      </c>
      <c r="K19" s="88">
        <v>2008</v>
      </c>
      <c r="L19" s="88">
        <v>2187</v>
      </c>
      <c r="M19" s="64">
        <f t="shared" si="4"/>
        <v>-7.75131207105369</v>
      </c>
      <c r="N19" s="14">
        <f t="shared" si="0"/>
        <v>830.9090909090909</v>
      </c>
      <c r="O19" s="73">
        <v>11</v>
      </c>
      <c r="P19" s="22">
        <v>12833</v>
      </c>
      <c r="Q19" s="22">
        <v>21038</v>
      </c>
      <c r="R19" s="22">
        <v>3066</v>
      </c>
      <c r="S19" s="22">
        <v>5162</v>
      </c>
      <c r="T19" s="64">
        <f t="shared" si="5"/>
        <v>-39.000855594638274</v>
      </c>
      <c r="U19" s="75">
        <v>804651</v>
      </c>
      <c r="V19" s="14">
        <f t="shared" si="1"/>
        <v>1166.6363636363637</v>
      </c>
      <c r="W19" s="75">
        <f t="shared" si="2"/>
        <v>817484</v>
      </c>
      <c r="X19" s="75">
        <v>191865</v>
      </c>
      <c r="Y19" s="76">
        <f t="shared" si="3"/>
        <v>194931</v>
      </c>
    </row>
    <row r="20" spans="1:25" ht="12.75">
      <c r="A20" s="72">
        <v>7</v>
      </c>
      <c r="B20" s="72">
        <v>5</v>
      </c>
      <c r="C20" s="4" t="s">
        <v>78</v>
      </c>
      <c r="D20" s="4" t="s">
        <v>79</v>
      </c>
      <c r="E20" s="15" t="s">
        <v>80</v>
      </c>
      <c r="F20" s="15" t="s">
        <v>36</v>
      </c>
      <c r="G20" s="37">
        <v>3</v>
      </c>
      <c r="H20" s="37">
        <v>8</v>
      </c>
      <c r="I20" s="24">
        <v>6995</v>
      </c>
      <c r="J20" s="24">
        <v>14387</v>
      </c>
      <c r="K20" s="88">
        <v>1405</v>
      </c>
      <c r="L20" s="88">
        <v>2902</v>
      </c>
      <c r="M20" s="64">
        <f t="shared" si="4"/>
        <v>-51.37971780079238</v>
      </c>
      <c r="N20" s="14">
        <f t="shared" si="0"/>
        <v>874.375</v>
      </c>
      <c r="O20" s="73">
        <v>8</v>
      </c>
      <c r="P20" s="22">
        <v>10348</v>
      </c>
      <c r="Q20" s="22">
        <v>23311</v>
      </c>
      <c r="R20" s="22">
        <v>2270</v>
      </c>
      <c r="S20" s="22">
        <v>5255</v>
      </c>
      <c r="T20" s="64">
        <f t="shared" si="5"/>
        <v>-55.608939985414615</v>
      </c>
      <c r="U20" s="75">
        <v>55793</v>
      </c>
      <c r="V20" s="14">
        <f t="shared" si="1"/>
        <v>1293.5</v>
      </c>
      <c r="W20" s="75">
        <f t="shared" si="2"/>
        <v>66141</v>
      </c>
      <c r="X20" s="75">
        <v>12513</v>
      </c>
      <c r="Y20" s="76">
        <f t="shared" si="3"/>
        <v>14783</v>
      </c>
    </row>
    <row r="21" spans="1:25" ht="12.75">
      <c r="A21" s="72">
        <v>8</v>
      </c>
      <c r="B21" s="72">
        <v>10</v>
      </c>
      <c r="C21" s="4" t="s">
        <v>65</v>
      </c>
      <c r="D21" s="4" t="s">
        <v>66</v>
      </c>
      <c r="E21" s="15" t="s">
        <v>45</v>
      </c>
      <c r="F21" s="15" t="s">
        <v>44</v>
      </c>
      <c r="G21" s="37">
        <v>6</v>
      </c>
      <c r="H21" s="37">
        <v>6</v>
      </c>
      <c r="I21" s="14">
        <v>6731</v>
      </c>
      <c r="J21" s="14">
        <v>3902</v>
      </c>
      <c r="K21" s="14">
        <v>1242</v>
      </c>
      <c r="L21" s="14">
        <v>733</v>
      </c>
      <c r="M21" s="64">
        <f t="shared" si="4"/>
        <v>72.50128139415685</v>
      </c>
      <c r="N21" s="14">
        <f t="shared" si="0"/>
        <v>1121.8333333333333</v>
      </c>
      <c r="O21" s="38">
        <v>6</v>
      </c>
      <c r="P21" s="14">
        <v>7763</v>
      </c>
      <c r="Q21" s="14">
        <v>7195</v>
      </c>
      <c r="R21" s="14">
        <v>1483</v>
      </c>
      <c r="S21" s="14">
        <v>1532</v>
      </c>
      <c r="T21" s="64">
        <f t="shared" si="5"/>
        <v>7.894371091035438</v>
      </c>
      <c r="U21" s="75">
        <v>128835</v>
      </c>
      <c r="V21" s="14">
        <f t="shared" si="1"/>
        <v>1293.8333333333333</v>
      </c>
      <c r="W21" s="75">
        <f t="shared" si="2"/>
        <v>136598</v>
      </c>
      <c r="X21" s="75">
        <v>24717</v>
      </c>
      <c r="Y21" s="76">
        <f t="shared" si="3"/>
        <v>26200</v>
      </c>
    </row>
    <row r="22" spans="1:25" ht="12.75">
      <c r="A22" s="72">
        <v>9</v>
      </c>
      <c r="B22" s="72">
        <v>7</v>
      </c>
      <c r="C22" s="89" t="s">
        <v>87</v>
      </c>
      <c r="D22" s="89" t="s">
        <v>88</v>
      </c>
      <c r="E22" s="15" t="s">
        <v>69</v>
      </c>
      <c r="F22" s="15" t="s">
        <v>42</v>
      </c>
      <c r="G22" s="37">
        <v>2</v>
      </c>
      <c r="H22" s="37">
        <v>8</v>
      </c>
      <c r="I22" s="24">
        <v>4507</v>
      </c>
      <c r="J22" s="24">
        <v>10497</v>
      </c>
      <c r="K22" s="24">
        <v>899</v>
      </c>
      <c r="L22" s="24">
        <v>2155</v>
      </c>
      <c r="M22" s="64">
        <f t="shared" si="4"/>
        <v>-57.063923025626366</v>
      </c>
      <c r="N22" s="14">
        <f t="shared" si="0"/>
        <v>563.375</v>
      </c>
      <c r="O22" s="73">
        <v>8</v>
      </c>
      <c r="P22" s="14">
        <v>6581</v>
      </c>
      <c r="Q22" s="14">
        <v>16770</v>
      </c>
      <c r="R22" s="14">
        <v>1398</v>
      </c>
      <c r="S22" s="14">
        <v>3855</v>
      </c>
      <c r="T22" s="64">
        <f t="shared" si="5"/>
        <v>-60.75730471079308</v>
      </c>
      <c r="U22" s="75">
        <v>17724</v>
      </c>
      <c r="V22" s="14">
        <f t="shared" si="1"/>
        <v>822.625</v>
      </c>
      <c r="W22" s="75">
        <f t="shared" si="2"/>
        <v>24305</v>
      </c>
      <c r="X22" s="75">
        <v>4103</v>
      </c>
      <c r="Y22" s="76">
        <f t="shared" si="3"/>
        <v>5501</v>
      </c>
    </row>
    <row r="23" spans="1:25" ht="12.75">
      <c r="A23" s="72">
        <v>10</v>
      </c>
      <c r="B23" s="72" t="s">
        <v>52</v>
      </c>
      <c r="C23" s="4" t="s">
        <v>93</v>
      </c>
      <c r="D23" s="4" t="s">
        <v>94</v>
      </c>
      <c r="E23" s="15" t="s">
        <v>45</v>
      </c>
      <c r="F23" s="15" t="s">
        <v>36</v>
      </c>
      <c r="G23" s="37">
        <v>1</v>
      </c>
      <c r="H23" s="37">
        <v>6</v>
      </c>
      <c r="I23" s="24">
        <v>2966</v>
      </c>
      <c r="J23" s="24"/>
      <c r="K23" s="93">
        <v>589</v>
      </c>
      <c r="L23" s="93"/>
      <c r="M23" s="64"/>
      <c r="N23" s="14">
        <f t="shared" si="0"/>
        <v>494.3333333333333</v>
      </c>
      <c r="O23" s="38">
        <v>6</v>
      </c>
      <c r="P23" s="14">
        <v>5853</v>
      </c>
      <c r="Q23" s="14"/>
      <c r="R23" s="14">
        <v>1239</v>
      </c>
      <c r="S23" s="14"/>
      <c r="T23" s="64"/>
      <c r="U23" s="75"/>
      <c r="V23" s="14">
        <f t="shared" si="1"/>
        <v>975.5</v>
      </c>
      <c r="W23" s="75">
        <f t="shared" si="2"/>
        <v>5853</v>
      </c>
      <c r="X23" s="77"/>
      <c r="Y23" s="76">
        <f t="shared" si="3"/>
        <v>1239</v>
      </c>
    </row>
    <row r="24" spans="1:25" ht="12.75">
      <c r="A24" s="72">
        <v>11</v>
      </c>
      <c r="B24" s="72" t="s">
        <v>52</v>
      </c>
      <c r="C24" s="89" t="s">
        <v>98</v>
      </c>
      <c r="D24" s="89" t="s">
        <v>99</v>
      </c>
      <c r="E24" s="15" t="s">
        <v>45</v>
      </c>
      <c r="F24" s="15" t="s">
        <v>51</v>
      </c>
      <c r="G24" s="37">
        <v>1</v>
      </c>
      <c r="H24" s="37">
        <v>1</v>
      </c>
      <c r="I24" s="24">
        <v>3661</v>
      </c>
      <c r="J24" s="24"/>
      <c r="K24" s="24">
        <v>653</v>
      </c>
      <c r="L24" s="24"/>
      <c r="M24" s="64"/>
      <c r="N24" s="14">
        <f t="shared" si="0"/>
        <v>3661</v>
      </c>
      <c r="O24" s="37">
        <v>1</v>
      </c>
      <c r="P24" s="14">
        <v>5781</v>
      </c>
      <c r="Q24" s="14"/>
      <c r="R24" s="14">
        <v>1076</v>
      </c>
      <c r="S24" s="14"/>
      <c r="T24" s="64"/>
      <c r="U24" s="85">
        <v>6584</v>
      </c>
      <c r="V24" s="14">
        <f t="shared" si="1"/>
        <v>5781</v>
      </c>
      <c r="W24" s="75">
        <f t="shared" si="2"/>
        <v>12365</v>
      </c>
      <c r="X24" s="77">
        <v>1534</v>
      </c>
      <c r="Y24" s="76">
        <f t="shared" si="3"/>
        <v>2610</v>
      </c>
    </row>
    <row r="25" spans="1:25" ht="12.75" customHeight="1">
      <c r="A25" s="51">
        <v>12</v>
      </c>
      <c r="B25" s="72">
        <v>8</v>
      </c>
      <c r="C25" s="4" t="s">
        <v>67</v>
      </c>
      <c r="D25" s="4" t="s">
        <v>68</v>
      </c>
      <c r="E25" s="15" t="s">
        <v>69</v>
      </c>
      <c r="F25" s="15" t="s">
        <v>42</v>
      </c>
      <c r="G25" s="37">
        <v>6</v>
      </c>
      <c r="H25" s="37">
        <v>8</v>
      </c>
      <c r="I25" s="24">
        <v>3589</v>
      </c>
      <c r="J25" s="24">
        <v>8171</v>
      </c>
      <c r="K25" s="24">
        <v>739</v>
      </c>
      <c r="L25" s="24">
        <v>1722</v>
      </c>
      <c r="M25" s="64">
        <f>(I25/J25*100)-100</f>
        <v>-56.07636764165953</v>
      </c>
      <c r="N25" s="14">
        <f t="shared" si="0"/>
        <v>448.625</v>
      </c>
      <c r="O25" s="73">
        <v>8</v>
      </c>
      <c r="P25" s="14">
        <v>5465</v>
      </c>
      <c r="Q25" s="14">
        <v>13110</v>
      </c>
      <c r="R25" s="24">
        <v>1209</v>
      </c>
      <c r="S25" s="24">
        <v>2987</v>
      </c>
      <c r="T25" s="64">
        <f>(P25/Q25*100)-100</f>
        <v>-58.314263920671245</v>
      </c>
      <c r="U25" s="77">
        <v>147710</v>
      </c>
      <c r="V25" s="14">
        <f t="shared" si="1"/>
        <v>683.125</v>
      </c>
      <c r="W25" s="75">
        <f t="shared" si="2"/>
        <v>153175</v>
      </c>
      <c r="X25" s="75">
        <v>32138</v>
      </c>
      <c r="Y25" s="76">
        <f t="shared" si="3"/>
        <v>33347</v>
      </c>
    </row>
    <row r="26" spans="1:25" ht="12.75" customHeight="1">
      <c r="A26" s="72">
        <v>13</v>
      </c>
      <c r="B26" s="72">
        <v>9</v>
      </c>
      <c r="C26" s="4" t="s">
        <v>63</v>
      </c>
      <c r="D26" s="4" t="s">
        <v>64</v>
      </c>
      <c r="E26" s="15" t="s">
        <v>60</v>
      </c>
      <c r="F26" s="15" t="s">
        <v>36</v>
      </c>
      <c r="G26" s="37">
        <v>8</v>
      </c>
      <c r="H26" s="37">
        <v>13</v>
      </c>
      <c r="I26" s="14">
        <v>2787</v>
      </c>
      <c r="J26" s="14">
        <v>5716</v>
      </c>
      <c r="K26" s="90">
        <v>578</v>
      </c>
      <c r="L26" s="90">
        <v>1177</v>
      </c>
      <c r="M26" s="64">
        <f>(I26/J26*100)-100</f>
        <v>-51.24212736179146</v>
      </c>
      <c r="N26" s="14">
        <f t="shared" si="0"/>
        <v>214.3846153846154</v>
      </c>
      <c r="O26" s="38">
        <v>13</v>
      </c>
      <c r="P26" s="14">
        <v>4186</v>
      </c>
      <c r="Q26" s="14">
        <v>9524</v>
      </c>
      <c r="R26" s="14">
        <v>895</v>
      </c>
      <c r="S26" s="14">
        <v>2075</v>
      </c>
      <c r="T26" s="64">
        <f>(P26/Q26*100)-100</f>
        <v>-56.047879042419154</v>
      </c>
      <c r="U26" s="77">
        <v>369633</v>
      </c>
      <c r="V26" s="14">
        <f t="shared" si="1"/>
        <v>322</v>
      </c>
      <c r="W26" s="75">
        <f t="shared" si="2"/>
        <v>373819</v>
      </c>
      <c r="X26" s="75">
        <v>81426</v>
      </c>
      <c r="Y26" s="76">
        <f t="shared" si="3"/>
        <v>82321</v>
      </c>
    </row>
    <row r="27" spans="1:25" ht="12.75">
      <c r="A27" s="72">
        <v>14</v>
      </c>
      <c r="B27" s="72" t="s">
        <v>52</v>
      </c>
      <c r="C27" s="4" t="s">
        <v>97</v>
      </c>
      <c r="D27" s="4" t="s">
        <v>97</v>
      </c>
      <c r="E27" s="15" t="s">
        <v>54</v>
      </c>
      <c r="F27" s="15" t="s">
        <v>51</v>
      </c>
      <c r="G27" s="37">
        <v>1</v>
      </c>
      <c r="H27" s="37">
        <v>3</v>
      </c>
      <c r="I27" s="24">
        <v>2015</v>
      </c>
      <c r="J27" s="24"/>
      <c r="K27" s="22">
        <v>454</v>
      </c>
      <c r="L27" s="22"/>
      <c r="M27" s="64"/>
      <c r="N27" s="14"/>
      <c r="O27" s="37">
        <v>3</v>
      </c>
      <c r="P27" s="22">
        <v>3869</v>
      </c>
      <c r="Q27" s="22"/>
      <c r="R27" s="22">
        <v>913</v>
      </c>
      <c r="S27" s="22"/>
      <c r="T27" s="64"/>
      <c r="U27" s="75">
        <v>534</v>
      </c>
      <c r="V27" s="14">
        <f t="shared" si="1"/>
        <v>1289.6666666666667</v>
      </c>
      <c r="W27" s="75">
        <f t="shared" si="2"/>
        <v>4403</v>
      </c>
      <c r="X27" s="77">
        <v>1012</v>
      </c>
      <c r="Y27" s="76">
        <f t="shared" si="3"/>
        <v>1925</v>
      </c>
    </row>
    <row r="28" spans="1:25" ht="12.75">
      <c r="A28" s="72">
        <v>15</v>
      </c>
      <c r="B28" s="72">
        <v>11</v>
      </c>
      <c r="C28" s="4" t="s">
        <v>72</v>
      </c>
      <c r="D28" s="4" t="s">
        <v>73</v>
      </c>
      <c r="E28" s="15" t="s">
        <v>69</v>
      </c>
      <c r="F28" s="15" t="s">
        <v>42</v>
      </c>
      <c r="G28" s="37">
        <v>4</v>
      </c>
      <c r="H28" s="37">
        <v>14</v>
      </c>
      <c r="I28" s="92">
        <v>2553</v>
      </c>
      <c r="J28" s="92">
        <v>4070</v>
      </c>
      <c r="K28" s="88">
        <v>475</v>
      </c>
      <c r="L28" s="88">
        <v>740</v>
      </c>
      <c r="M28" s="64">
        <f aca="true" t="shared" si="6" ref="M28:M34">(I28/J28*100)-100</f>
        <v>-37.272727272727266</v>
      </c>
      <c r="N28" s="14">
        <f aca="true" t="shared" si="7" ref="N28:N34">I28/H28</f>
        <v>182.35714285714286</v>
      </c>
      <c r="O28" s="73">
        <v>14</v>
      </c>
      <c r="P28" s="14">
        <v>3797</v>
      </c>
      <c r="Q28" s="14">
        <v>6564</v>
      </c>
      <c r="R28" s="14">
        <v>757</v>
      </c>
      <c r="S28" s="14">
        <v>1311</v>
      </c>
      <c r="T28" s="64">
        <f aca="true" t="shared" si="8" ref="T28:T34">(P28/Q28*100)-100</f>
        <v>-42.15417428397319</v>
      </c>
      <c r="U28" s="75">
        <v>40547</v>
      </c>
      <c r="V28" s="14">
        <f t="shared" si="1"/>
        <v>271.2142857142857</v>
      </c>
      <c r="W28" s="75">
        <f t="shared" si="2"/>
        <v>44344</v>
      </c>
      <c r="X28" s="77">
        <v>7925</v>
      </c>
      <c r="Y28" s="76">
        <f t="shared" si="3"/>
        <v>8682</v>
      </c>
    </row>
    <row r="29" spans="1:25" ht="12.75">
      <c r="A29" s="72">
        <v>16</v>
      </c>
      <c r="B29" s="72">
        <v>13</v>
      </c>
      <c r="C29" s="4" t="s">
        <v>70</v>
      </c>
      <c r="D29" s="4" t="s">
        <v>71</v>
      </c>
      <c r="E29" s="15" t="s">
        <v>45</v>
      </c>
      <c r="F29" s="15" t="s">
        <v>44</v>
      </c>
      <c r="G29" s="37">
        <v>5</v>
      </c>
      <c r="H29" s="37">
        <v>3</v>
      </c>
      <c r="I29" s="24">
        <v>1751</v>
      </c>
      <c r="J29" s="24">
        <v>2580</v>
      </c>
      <c r="K29" s="24">
        <v>414</v>
      </c>
      <c r="L29" s="24">
        <v>526</v>
      </c>
      <c r="M29" s="64">
        <f t="shared" si="6"/>
        <v>-32.13178294573643</v>
      </c>
      <c r="N29" s="14">
        <f t="shared" si="7"/>
        <v>583.6666666666666</v>
      </c>
      <c r="O29" s="73">
        <v>3</v>
      </c>
      <c r="P29" s="14">
        <v>2583</v>
      </c>
      <c r="Q29" s="14">
        <v>4135</v>
      </c>
      <c r="R29" s="14">
        <v>625</v>
      </c>
      <c r="S29" s="14">
        <v>935</v>
      </c>
      <c r="T29" s="64">
        <f t="shared" si="8"/>
        <v>-37.53325272067715</v>
      </c>
      <c r="U29" s="75">
        <v>29315</v>
      </c>
      <c r="V29" s="14">
        <f t="shared" si="1"/>
        <v>861</v>
      </c>
      <c r="W29" s="75">
        <f t="shared" si="2"/>
        <v>31898</v>
      </c>
      <c r="X29" s="75">
        <v>6642</v>
      </c>
      <c r="Y29" s="76">
        <f t="shared" si="3"/>
        <v>7267</v>
      </c>
    </row>
    <row r="30" spans="1:25" ht="12.75">
      <c r="A30" s="72">
        <v>17</v>
      </c>
      <c r="B30" s="72">
        <v>15</v>
      </c>
      <c r="C30" s="4" t="s">
        <v>74</v>
      </c>
      <c r="D30" s="4" t="s">
        <v>75</v>
      </c>
      <c r="E30" s="15" t="s">
        <v>45</v>
      </c>
      <c r="F30" s="15" t="s">
        <v>51</v>
      </c>
      <c r="G30" s="37">
        <v>3</v>
      </c>
      <c r="H30" s="37">
        <v>1</v>
      </c>
      <c r="I30" s="24">
        <v>1347</v>
      </c>
      <c r="J30" s="24">
        <v>1431</v>
      </c>
      <c r="K30" s="90">
        <v>281</v>
      </c>
      <c r="L30" s="90">
        <v>300</v>
      </c>
      <c r="M30" s="64">
        <f t="shared" si="6"/>
        <v>-5.870020964360592</v>
      </c>
      <c r="N30" s="14">
        <f t="shared" si="7"/>
        <v>1347</v>
      </c>
      <c r="O30" s="73">
        <v>1</v>
      </c>
      <c r="P30" s="74">
        <v>3594</v>
      </c>
      <c r="Q30" s="74">
        <v>2904</v>
      </c>
      <c r="R30" s="74">
        <v>637</v>
      </c>
      <c r="S30" s="74">
        <v>635</v>
      </c>
      <c r="T30" s="64">
        <f t="shared" si="8"/>
        <v>23.760330578512395</v>
      </c>
      <c r="U30" s="75">
        <v>12890</v>
      </c>
      <c r="V30" s="14">
        <f t="shared" si="1"/>
        <v>3594</v>
      </c>
      <c r="W30" s="75">
        <f t="shared" si="2"/>
        <v>16484</v>
      </c>
      <c r="X30" s="75">
        <v>2957</v>
      </c>
      <c r="Y30" s="76">
        <f t="shared" si="3"/>
        <v>3594</v>
      </c>
    </row>
    <row r="31" spans="1:25" ht="12.75">
      <c r="A31" s="72">
        <v>18</v>
      </c>
      <c r="B31" s="51">
        <v>12</v>
      </c>
      <c r="C31" s="4" t="s">
        <v>58</v>
      </c>
      <c r="D31" s="4" t="s">
        <v>59</v>
      </c>
      <c r="E31" s="15" t="s">
        <v>43</v>
      </c>
      <c r="F31" s="15" t="s">
        <v>44</v>
      </c>
      <c r="G31" s="37">
        <v>11</v>
      </c>
      <c r="H31" s="37">
        <v>8</v>
      </c>
      <c r="I31" s="24">
        <v>1281</v>
      </c>
      <c r="J31" s="24">
        <v>2624</v>
      </c>
      <c r="K31" s="92">
        <v>277</v>
      </c>
      <c r="L31" s="92">
        <v>510</v>
      </c>
      <c r="M31" s="64">
        <f t="shared" si="6"/>
        <v>-51.181402439024396</v>
      </c>
      <c r="N31" s="14">
        <f t="shared" si="7"/>
        <v>160.125</v>
      </c>
      <c r="O31" s="37">
        <v>8</v>
      </c>
      <c r="P31" s="22">
        <v>1852</v>
      </c>
      <c r="Q31" s="22">
        <v>4442</v>
      </c>
      <c r="R31" s="22">
        <v>411</v>
      </c>
      <c r="S31" s="22">
        <v>918</v>
      </c>
      <c r="T31" s="64">
        <f t="shared" si="8"/>
        <v>-58.307068887888335</v>
      </c>
      <c r="U31" s="80">
        <v>165895</v>
      </c>
      <c r="V31" s="14">
        <f t="shared" si="1"/>
        <v>231.5</v>
      </c>
      <c r="W31" s="75">
        <f t="shared" si="2"/>
        <v>167747</v>
      </c>
      <c r="X31" s="75">
        <v>36423</v>
      </c>
      <c r="Y31" s="76">
        <f t="shared" si="3"/>
        <v>36834</v>
      </c>
    </row>
    <row r="32" spans="1:25" ht="12.75">
      <c r="A32" s="72">
        <v>19</v>
      </c>
      <c r="B32" s="72">
        <v>14</v>
      </c>
      <c r="C32" s="4" t="s">
        <v>61</v>
      </c>
      <c r="D32" s="4" t="s">
        <v>62</v>
      </c>
      <c r="E32" s="15" t="s">
        <v>43</v>
      </c>
      <c r="F32" s="15" t="s">
        <v>44</v>
      </c>
      <c r="G32" s="37">
        <v>9</v>
      </c>
      <c r="H32" s="37">
        <v>7</v>
      </c>
      <c r="I32" s="14">
        <v>1055</v>
      </c>
      <c r="J32" s="14">
        <v>1901</v>
      </c>
      <c r="K32" s="14">
        <v>222</v>
      </c>
      <c r="L32" s="14">
        <v>362</v>
      </c>
      <c r="M32" s="64">
        <f t="shared" si="6"/>
        <v>-44.50289321409784</v>
      </c>
      <c r="N32" s="14">
        <f t="shared" si="7"/>
        <v>150.71428571428572</v>
      </c>
      <c r="O32" s="38">
        <v>7</v>
      </c>
      <c r="P32" s="14">
        <v>1537</v>
      </c>
      <c r="Q32" s="14">
        <v>3092</v>
      </c>
      <c r="R32" s="14">
        <v>324</v>
      </c>
      <c r="S32" s="14">
        <v>619</v>
      </c>
      <c r="T32" s="64">
        <f t="shared" si="8"/>
        <v>-50.29107373868047</v>
      </c>
      <c r="U32" s="80">
        <v>136520</v>
      </c>
      <c r="V32" s="14">
        <f t="shared" si="1"/>
        <v>219.57142857142858</v>
      </c>
      <c r="W32" s="75">
        <f t="shared" si="2"/>
        <v>138057</v>
      </c>
      <c r="X32" s="75">
        <v>30672</v>
      </c>
      <c r="Y32" s="76">
        <f t="shared" si="3"/>
        <v>30996</v>
      </c>
    </row>
    <row r="33" spans="1:25" ht="13.5" thickBot="1">
      <c r="A33" s="50">
        <v>20</v>
      </c>
      <c r="B33" s="95">
        <v>17</v>
      </c>
      <c r="C33" s="4" t="s">
        <v>56</v>
      </c>
      <c r="D33" s="4" t="s">
        <v>57</v>
      </c>
      <c r="E33" s="15" t="s">
        <v>43</v>
      </c>
      <c r="F33" s="15" t="s">
        <v>44</v>
      </c>
      <c r="G33" s="37">
        <v>13</v>
      </c>
      <c r="H33" s="37">
        <v>16</v>
      </c>
      <c r="I33" s="14">
        <v>634</v>
      </c>
      <c r="J33" s="14">
        <v>426</v>
      </c>
      <c r="K33" s="22">
        <v>153</v>
      </c>
      <c r="L33" s="22">
        <v>81</v>
      </c>
      <c r="M33" s="64">
        <f t="shared" si="6"/>
        <v>48.826291079812194</v>
      </c>
      <c r="N33" s="14">
        <f t="shared" si="7"/>
        <v>39.625</v>
      </c>
      <c r="O33" s="73">
        <v>16</v>
      </c>
      <c r="P33" s="14">
        <v>775</v>
      </c>
      <c r="Q33" s="14">
        <v>1081</v>
      </c>
      <c r="R33" s="14">
        <v>165</v>
      </c>
      <c r="S33" s="14">
        <v>231</v>
      </c>
      <c r="T33" s="64">
        <f t="shared" si="8"/>
        <v>-28.307123034227573</v>
      </c>
      <c r="U33" s="94">
        <v>312764</v>
      </c>
      <c r="V33" s="14">
        <f t="shared" si="1"/>
        <v>48.4375</v>
      </c>
      <c r="W33" s="75">
        <f t="shared" si="2"/>
        <v>313539</v>
      </c>
      <c r="X33" s="75">
        <v>66560</v>
      </c>
      <c r="Y33" s="76">
        <f t="shared" si="3"/>
        <v>66725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161</v>
      </c>
      <c r="I34" s="31">
        <f>SUM(I14:I33)</f>
        <v>168294</v>
      </c>
      <c r="J34" s="31">
        <v>232940</v>
      </c>
      <c r="K34" s="31">
        <f>SUM(K14:K33)</f>
        <v>33158</v>
      </c>
      <c r="L34" s="31">
        <v>44683</v>
      </c>
      <c r="M34" s="68">
        <f t="shared" si="6"/>
        <v>-27.752210869751863</v>
      </c>
      <c r="N34" s="32">
        <f t="shared" si="7"/>
        <v>1045.304347826087</v>
      </c>
      <c r="O34" s="34">
        <f>SUM(O14:O33)</f>
        <v>161</v>
      </c>
      <c r="P34" s="31">
        <f>SUM(P14:P33)</f>
        <v>249532</v>
      </c>
      <c r="Q34" s="31">
        <v>348995</v>
      </c>
      <c r="R34" s="31">
        <f>SUM(R14:R33)</f>
        <v>52788</v>
      </c>
      <c r="S34" s="31">
        <v>70166</v>
      </c>
      <c r="T34" s="68">
        <f t="shared" si="8"/>
        <v>-28.49983524119257</v>
      </c>
      <c r="U34" s="78">
        <f>SUM(U14:U33)</f>
        <v>2466347</v>
      </c>
      <c r="V34" s="32">
        <f t="shared" si="1"/>
        <v>1549.888198757764</v>
      </c>
      <c r="W34" s="75">
        <f t="shared" si="2"/>
        <v>2715879</v>
      </c>
      <c r="X34" s="79">
        <f>SUM(X14:X33)</f>
        <v>550562</v>
      </c>
      <c r="Y34" s="35">
        <f>SUM(Y14:Y33)</f>
        <v>603350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11 - Feb</v>
      </c>
      <c r="L4" s="20"/>
      <c r="M4" s="62" t="str">
        <f>'WEEKLY COMPETITIVE REPORT'!M4</f>
        <v>13 -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0.7295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10 - Feb</v>
      </c>
      <c r="L5" s="7"/>
      <c r="M5" s="63" t="str">
        <f>'WEEKLY COMPETITIVE REPORT'!M5</f>
        <v>16 -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40591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47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JUST GO WITH IT</v>
      </c>
      <c r="D14" s="4" t="str">
        <f>'WEEKLY COMPETITIVE REPORT'!D14</f>
        <v>MOJA NEPRAVA ŽENA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1</v>
      </c>
      <c r="H14" s="37">
        <f>'WEEKLY COMPETITIVE REPORT'!H14</f>
        <v>8</v>
      </c>
      <c r="I14" s="14">
        <f>'WEEKLY COMPETITIVE REPORT'!I14/Y4</f>
        <v>47904.043865661406</v>
      </c>
      <c r="J14" s="14">
        <f>'WEEKLY COMPETITIVE REPORT'!J14/Y4</f>
        <v>0</v>
      </c>
      <c r="K14" s="22">
        <f>'WEEKLY COMPETITIVE REPORT'!K14</f>
        <v>6988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5988.005483207676</v>
      </c>
      <c r="O14" s="37">
        <f>'WEEKLY COMPETITIVE REPORT'!O14</f>
        <v>8</v>
      </c>
      <c r="P14" s="14">
        <f>'WEEKLY COMPETITIVE REPORT'!P14/Y4</f>
        <v>79835.50376970528</v>
      </c>
      <c r="Q14" s="14">
        <f>'WEEKLY COMPETITIVE REPORT'!Q14/Y4</f>
        <v>0</v>
      </c>
      <c r="R14" s="22">
        <f>'WEEKLY COMPETITIVE REPORT'!R14</f>
        <v>12913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1470.8704592186427</v>
      </c>
      <c r="V14" s="14">
        <f aca="true" t="shared" si="1" ref="V14:V20">P14/O14</f>
        <v>9979.43797121316</v>
      </c>
      <c r="W14" s="25">
        <f aca="true" t="shared" si="2" ref="W14:W20">P14+U14</f>
        <v>81306.37422892392</v>
      </c>
      <c r="X14" s="22">
        <f>'WEEKLY COMPETITIVE REPORT'!X14</f>
        <v>221</v>
      </c>
      <c r="Y14" s="56">
        <f>'WEEKLY COMPETITIVE REPORT'!Y14</f>
        <v>13134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TANGLED</v>
      </c>
      <c r="D15" s="4" t="str">
        <f>'WEEKLY COMPETITIVE REPORT'!D15</f>
        <v>ZLATOLASKA</v>
      </c>
      <c r="E15" s="4" t="str">
        <f>'WEEKLY COMPETITIVE REPORT'!E15</f>
        <v>WDI</v>
      </c>
      <c r="F15" s="4" t="str">
        <f>'WEEKLY COMPETITIVE REPORT'!F15</f>
        <v>CENEX</v>
      </c>
      <c r="G15" s="37">
        <f>'WEEKLY COMPETITIVE REPORT'!G15</f>
        <v>3</v>
      </c>
      <c r="H15" s="37">
        <f>'WEEKLY COMPETITIVE REPORT'!H15</f>
        <v>17</v>
      </c>
      <c r="I15" s="14">
        <f>'WEEKLY COMPETITIVE REPORT'!I15/Y4</f>
        <v>48442.76901987663</v>
      </c>
      <c r="J15" s="14">
        <f>'WEEKLY COMPETITIVE REPORT'!J15/Y4</f>
        <v>41435.22960932145</v>
      </c>
      <c r="K15" s="22">
        <f>'WEEKLY COMPETITIVE REPORT'!K15</f>
        <v>6631</v>
      </c>
      <c r="L15" s="22">
        <f>'WEEKLY COMPETITIVE REPORT'!L15</f>
        <v>5673</v>
      </c>
      <c r="M15" s="64">
        <f>'WEEKLY COMPETITIVE REPORT'!M15</f>
        <v>16.912032289013126</v>
      </c>
      <c r="N15" s="14">
        <f t="shared" si="0"/>
        <v>2849.574648228037</v>
      </c>
      <c r="O15" s="37">
        <f>'WEEKLY COMPETITIVE REPORT'!O15</f>
        <v>17</v>
      </c>
      <c r="P15" s="14">
        <f>'WEEKLY COMPETITIVE REPORT'!P15/Y4</f>
        <v>58740.233036326244</v>
      </c>
      <c r="Q15" s="14">
        <f>'WEEKLY COMPETITIVE REPORT'!Q15/Y4</f>
        <v>80858.1220013708</v>
      </c>
      <c r="R15" s="22">
        <f>'WEEKLY COMPETITIVE REPORT'!R15</f>
        <v>8323</v>
      </c>
      <c r="S15" s="22">
        <f>'WEEKLY COMPETITIVE REPORT'!S15</f>
        <v>12369</v>
      </c>
      <c r="T15" s="64">
        <f>'WEEKLY COMPETITIVE REPORT'!T15</f>
        <v>-27.3539483945343</v>
      </c>
      <c r="U15" s="14">
        <f>'WEEKLY COMPETITIVE REPORT'!U15/Y4</f>
        <v>169303.63262508568</v>
      </c>
      <c r="V15" s="14">
        <f t="shared" si="1"/>
        <v>3455.3078256662498</v>
      </c>
      <c r="W15" s="25">
        <f t="shared" si="2"/>
        <v>228043.86566141192</v>
      </c>
      <c r="X15" s="22">
        <f>'WEEKLY COMPETITIVE REPORT'!X15</f>
        <v>25245</v>
      </c>
      <c r="Y15" s="56">
        <f>'WEEKLY COMPETITIVE REPORT'!Y15</f>
        <v>33568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KING'S SPEECH</v>
      </c>
      <c r="D16" s="4" t="str">
        <f>'WEEKLY COMPETITIVE REPORT'!D16</f>
        <v>KRALJEV GOVOR</v>
      </c>
      <c r="E16" s="4" t="str">
        <f>'WEEKLY COMPETITIVE REPORT'!E16</f>
        <v>INDEP</v>
      </c>
      <c r="F16" s="4" t="str">
        <f>'WEEKLY COMPETITIVE REPORT'!F16</f>
        <v>Cinemania</v>
      </c>
      <c r="G16" s="37">
        <f>'WEEKLY COMPETITIVE REPORT'!G16</f>
        <v>2</v>
      </c>
      <c r="H16" s="37">
        <f>'WEEKLY COMPETITIVE REPORT'!H16</f>
        <v>6</v>
      </c>
      <c r="I16" s="14">
        <f>'WEEKLY COMPETITIVE REPORT'!I16/Y4</f>
        <v>28153.52981494174</v>
      </c>
      <c r="J16" s="14">
        <f>'WEEKLY COMPETITIVE REPORT'!J16/Y4</f>
        <v>21613.433858807402</v>
      </c>
      <c r="K16" s="22">
        <f>'WEEKLY COMPETITIVE REPORT'!K16</f>
        <v>4080</v>
      </c>
      <c r="L16" s="22">
        <f>'WEEKLY COMPETITIVE REPORT'!L16</f>
        <v>3192</v>
      </c>
      <c r="M16" s="64">
        <f>'WEEKLY COMPETITIVE REPORT'!M16</f>
        <v>30.259402549628987</v>
      </c>
      <c r="N16" s="14">
        <f t="shared" si="0"/>
        <v>4692.254969156957</v>
      </c>
      <c r="O16" s="37">
        <f>'WEEKLY COMPETITIVE REPORT'!O16</f>
        <v>6</v>
      </c>
      <c r="P16" s="14">
        <f>'WEEKLY COMPETITIVE REPORT'!P16/Y4</f>
        <v>45429.74640164496</v>
      </c>
      <c r="Q16" s="14">
        <f>'WEEKLY COMPETITIVE REPORT'!Q16/Y4</f>
        <v>40778.61549006168</v>
      </c>
      <c r="R16" s="22">
        <f>'WEEKLY COMPETITIVE REPORT'!R16</f>
        <v>7109</v>
      </c>
      <c r="S16" s="22">
        <f>'WEEKLY COMPETITIVE REPORT'!S16</f>
        <v>6750</v>
      </c>
      <c r="T16" s="64">
        <f>'WEEKLY COMPETITIVE REPORT'!T16</f>
        <v>11.405808793868502</v>
      </c>
      <c r="U16" s="14">
        <f>'WEEKLY COMPETITIVE REPORT'!U16/Y4</f>
        <v>40778.61549006168</v>
      </c>
      <c r="V16" s="14">
        <f t="shared" si="1"/>
        <v>7571.62440027416</v>
      </c>
      <c r="W16" s="25">
        <f t="shared" si="2"/>
        <v>86208.36189170665</v>
      </c>
      <c r="X16" s="22">
        <f>'WEEKLY COMPETITIVE REPORT'!X16</f>
        <v>6750</v>
      </c>
      <c r="Y16" s="56">
        <f>'WEEKLY COMPETITIVE REPORT'!Y16</f>
        <v>13859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BLACK SWAN</v>
      </c>
      <c r="D17" s="4" t="str">
        <f>'WEEKLY COMPETITIVE REPORT'!D17</f>
        <v>ČRNI LABOD</v>
      </c>
      <c r="E17" s="4" t="str">
        <f>'WEEKLY COMPETITIVE REPORT'!E17</f>
        <v>FOX</v>
      </c>
      <c r="F17" s="4" t="str">
        <f>'WEEKLY COMPETITIVE REPORT'!F17</f>
        <v>CF</v>
      </c>
      <c r="G17" s="37">
        <f>'WEEKLY COMPETITIVE REPORT'!G17</f>
        <v>3</v>
      </c>
      <c r="H17" s="37">
        <f>'WEEKLY COMPETITIVE REPORT'!H17</f>
        <v>3</v>
      </c>
      <c r="I17" s="14">
        <f>'WEEKLY COMPETITIVE REPORT'!I17/Y4</f>
        <v>16903.35846470185</v>
      </c>
      <c r="J17" s="14">
        <f>'WEEKLY COMPETITIVE REPORT'!J17/Y4</f>
        <v>23289.924605894448</v>
      </c>
      <c r="K17" s="22">
        <f>'WEEKLY COMPETITIVE REPORT'!K17</f>
        <v>2423</v>
      </c>
      <c r="L17" s="22">
        <f>'WEEKLY COMPETITIVE REPORT'!L17</f>
        <v>3395</v>
      </c>
      <c r="M17" s="64">
        <f>'WEEKLY COMPETITIVE REPORT'!M17</f>
        <v>-27.42201294879341</v>
      </c>
      <c r="N17" s="14">
        <f t="shared" si="0"/>
        <v>5634.4528215672835</v>
      </c>
      <c r="O17" s="37">
        <f>'WEEKLY COMPETITIVE REPORT'!O17</f>
        <v>3</v>
      </c>
      <c r="P17" s="14">
        <f>'WEEKLY COMPETITIVE REPORT'!P17/Y4</f>
        <v>27363.947909527073</v>
      </c>
      <c r="Q17" s="14">
        <f>'WEEKLY COMPETITIVE REPORT'!Q17/Y4</f>
        <v>40342.70047978067</v>
      </c>
      <c r="R17" s="22">
        <f>'WEEKLY COMPETITIVE REPORT'!R17</f>
        <v>4318</v>
      </c>
      <c r="S17" s="22">
        <f>'WEEKLY COMPETITIVE REPORT'!S17</f>
        <v>6466</v>
      </c>
      <c r="T17" s="64">
        <f>'WEEKLY COMPETITIVE REPORT'!T17</f>
        <v>-32.17125382262998</v>
      </c>
      <c r="U17" s="14">
        <f>'WEEKLY COMPETITIVE REPORT'!U17/Y4</f>
        <v>75956.13433858808</v>
      </c>
      <c r="V17" s="14">
        <f t="shared" si="1"/>
        <v>9121.315969842357</v>
      </c>
      <c r="W17" s="25">
        <f t="shared" si="2"/>
        <v>103320.08224811516</v>
      </c>
      <c r="X17" s="22">
        <f>'WEEKLY COMPETITIVE REPORT'!X17</f>
        <v>12298</v>
      </c>
      <c r="Y17" s="56">
        <f>'WEEKLY COMPETITIVE REPORT'!Y17</f>
        <v>16616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GULLVER'S TRAVELS</v>
      </c>
      <c r="D18" s="4" t="str">
        <f>'WEEKLY COMPETITIVE REPORT'!D18</f>
        <v>GULLIVERJEVA POTOVANJA</v>
      </c>
      <c r="E18" s="4" t="str">
        <f>'WEEKLY COMPETITIVE REPORT'!E18</f>
        <v>FOX</v>
      </c>
      <c r="F18" s="4" t="str">
        <f>'WEEKLY COMPETITIVE REPORT'!F18</f>
        <v>CF</v>
      </c>
      <c r="G18" s="37">
        <f>'WEEKLY COMPETITIVE REPORT'!G18</f>
        <v>2</v>
      </c>
      <c r="H18" s="37">
        <f>'WEEKLY COMPETITIVE REPORT'!H18</f>
        <v>14</v>
      </c>
      <c r="I18" s="14">
        <f>'WEEKLY COMPETITIVE REPORT'!I18/Y4</f>
        <v>19366.689513365316</v>
      </c>
      <c r="J18" s="14">
        <f>'WEEKLY COMPETITIVE REPORT'!J18/Y4</f>
        <v>21654.557916381083</v>
      </c>
      <c r="K18" s="22">
        <f>'WEEKLY COMPETITIVE REPORT'!K18</f>
        <v>2647</v>
      </c>
      <c r="L18" s="22">
        <f>'WEEKLY COMPETITIVE REPORT'!L18</f>
        <v>2915</v>
      </c>
      <c r="M18" s="64">
        <f>'WEEKLY COMPETITIVE REPORT'!M18</f>
        <v>-10.56529720833069</v>
      </c>
      <c r="N18" s="14">
        <f t="shared" si="0"/>
        <v>1383.3349652403797</v>
      </c>
      <c r="O18" s="37">
        <f>'WEEKLY COMPETITIVE REPORT'!O18</f>
        <v>14</v>
      </c>
      <c r="P18" s="14">
        <f>'WEEKLY COMPETITIVE REPORT'!P18/Y4</f>
        <v>25388.622344071282</v>
      </c>
      <c r="Q18" s="14">
        <f>'WEEKLY COMPETITIVE REPORT'!Q18/Y4</f>
        <v>36153.529814941736</v>
      </c>
      <c r="R18" s="22">
        <f>'WEEKLY COMPETITIVE REPORT'!R18</f>
        <v>3657</v>
      </c>
      <c r="S18" s="22">
        <f>'WEEKLY COMPETITIVE REPORT'!S18</f>
        <v>5360</v>
      </c>
      <c r="T18" s="64">
        <f>'WEEKLY COMPETITIVE REPORT'!T18</f>
        <v>-29.775536513232723</v>
      </c>
      <c r="U18" s="14">
        <f>'WEEKLY COMPETITIVE REPORT'!U18/Y4</f>
        <v>37305.0034270048</v>
      </c>
      <c r="V18" s="14">
        <f t="shared" si="1"/>
        <v>1813.4730245765202</v>
      </c>
      <c r="W18" s="25">
        <f t="shared" si="2"/>
        <v>62693.625771076084</v>
      </c>
      <c r="X18" s="22">
        <f>'WEEKLY COMPETITIVE REPORT'!X18</f>
        <v>5561</v>
      </c>
      <c r="Y18" s="56">
        <f>'WEEKLY COMPETITIVE REPORT'!Y18</f>
        <v>9218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GREMO MI PO SVOJE</v>
      </c>
      <c r="D19" s="4" t="str">
        <f>'WEEKLY COMPETITIVE REPORT'!D19</f>
        <v>GREMO MI PO SVOJE</v>
      </c>
      <c r="E19" s="4" t="str">
        <f>'WEEKLY COMPETITIVE REPORT'!E19</f>
        <v>DOMEST</v>
      </c>
      <c r="F19" s="4" t="str">
        <f>'WEEKLY COMPETITIVE REPORT'!F19</f>
        <v>Cinemania</v>
      </c>
      <c r="G19" s="37">
        <f>'WEEKLY COMPETITIVE REPORT'!G19</f>
        <v>15</v>
      </c>
      <c r="H19" s="37">
        <f>'WEEKLY COMPETITIVE REPORT'!H19</f>
        <v>11</v>
      </c>
      <c r="I19" s="14">
        <f>'WEEKLY COMPETITIVE REPORT'!I19/Y4</f>
        <v>12529.129540781356</v>
      </c>
      <c r="J19" s="14">
        <f>'WEEKLY COMPETITIVE REPORT'!J19/Y4</f>
        <v>13581.905414667579</v>
      </c>
      <c r="K19" s="22">
        <f>'WEEKLY COMPETITIVE REPORT'!K19</f>
        <v>2008</v>
      </c>
      <c r="L19" s="22">
        <f>'WEEKLY COMPETITIVE REPORT'!L19</f>
        <v>2187</v>
      </c>
      <c r="M19" s="64">
        <f>'WEEKLY COMPETITIVE REPORT'!M19</f>
        <v>-7.75131207105369</v>
      </c>
      <c r="N19" s="14">
        <f t="shared" si="0"/>
        <v>1139.0117764346687</v>
      </c>
      <c r="O19" s="37">
        <f>'WEEKLY COMPETITIVE REPORT'!O19</f>
        <v>11</v>
      </c>
      <c r="P19" s="14">
        <f>'WEEKLY COMPETITIVE REPORT'!P19/Y4</f>
        <v>17591.50102810144</v>
      </c>
      <c r="Q19" s="14">
        <f>'WEEKLY COMPETITIVE REPORT'!Q19/Y4</f>
        <v>28838.930774503082</v>
      </c>
      <c r="R19" s="22">
        <f>'WEEKLY COMPETITIVE REPORT'!R19</f>
        <v>3066</v>
      </c>
      <c r="S19" s="22">
        <f>'WEEKLY COMPETITIVE REPORT'!S19</f>
        <v>5162</v>
      </c>
      <c r="T19" s="64">
        <f>'WEEKLY COMPETITIVE REPORT'!T19</f>
        <v>-39.000855594638274</v>
      </c>
      <c r="U19" s="14">
        <f>'WEEKLY COMPETITIVE REPORT'!U19/Y4</f>
        <v>1103017.135023989</v>
      </c>
      <c r="V19" s="14">
        <f t="shared" si="1"/>
        <v>1599.2273661910401</v>
      </c>
      <c r="W19" s="25">
        <f t="shared" si="2"/>
        <v>1120608.6360520904</v>
      </c>
      <c r="X19" s="22">
        <f>'WEEKLY COMPETITIVE REPORT'!X19</f>
        <v>191865</v>
      </c>
      <c r="Y19" s="56">
        <f>'WEEKLY COMPETITIVE REPORT'!Y19</f>
        <v>194931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THE DILEMA</v>
      </c>
      <c r="D20" s="4" t="str">
        <f>'WEEKLY COMPETITIVE REPORT'!D20</f>
        <v>DILEMA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3</v>
      </c>
      <c r="H20" s="37">
        <f>'WEEKLY COMPETITIVE REPORT'!H20</f>
        <v>8</v>
      </c>
      <c r="I20" s="14">
        <f>'WEEKLY COMPETITIVE REPORT'!I20/Y4</f>
        <v>9588.759424263193</v>
      </c>
      <c r="J20" s="14">
        <f>'WEEKLY COMPETITIVE REPORT'!J20/Y4</f>
        <v>19721.727210418092</v>
      </c>
      <c r="K20" s="22">
        <f>'WEEKLY COMPETITIVE REPORT'!K20</f>
        <v>1405</v>
      </c>
      <c r="L20" s="22">
        <f>'WEEKLY COMPETITIVE REPORT'!L20</f>
        <v>2902</v>
      </c>
      <c r="M20" s="64">
        <f>'WEEKLY COMPETITIVE REPORT'!M20</f>
        <v>-51.37971780079238</v>
      </c>
      <c r="N20" s="14">
        <f t="shared" si="0"/>
        <v>1198.5949280328991</v>
      </c>
      <c r="O20" s="37">
        <f>'WEEKLY COMPETITIVE REPORT'!O20</f>
        <v>8</v>
      </c>
      <c r="P20" s="14">
        <f>'WEEKLY COMPETITIVE REPORT'!P20/Y4</f>
        <v>14185.058259081561</v>
      </c>
      <c r="Q20" s="14">
        <f>'WEEKLY COMPETITIVE REPORT'!Q20/Y4</f>
        <v>31954.76353666895</v>
      </c>
      <c r="R20" s="22">
        <f>'WEEKLY COMPETITIVE REPORT'!R20</f>
        <v>2270</v>
      </c>
      <c r="S20" s="22">
        <f>'WEEKLY COMPETITIVE REPORT'!S20</f>
        <v>5255</v>
      </c>
      <c r="T20" s="64">
        <f>'WEEKLY COMPETITIVE REPORT'!T20</f>
        <v>-55.608939985414615</v>
      </c>
      <c r="U20" s="14">
        <f>'WEEKLY COMPETITIVE REPORT'!U20/Y4</f>
        <v>76481.15147361206</v>
      </c>
      <c r="V20" s="14">
        <f t="shared" si="1"/>
        <v>1773.1322823851951</v>
      </c>
      <c r="W20" s="25">
        <f t="shared" si="2"/>
        <v>90666.20973269362</v>
      </c>
      <c r="X20" s="22">
        <f>'WEEKLY COMPETITIVE REPORT'!X20</f>
        <v>12513</v>
      </c>
      <c r="Y20" s="56">
        <f>'WEEKLY COMPETITIVE REPORT'!Y20</f>
        <v>14783</v>
      </c>
    </row>
    <row r="21" spans="1:25" ht="12.75">
      <c r="A21" s="50">
        <v>8</v>
      </c>
      <c r="B21" s="4">
        <f>'WEEKLY COMPETITIVE REPORT'!B21</f>
        <v>10</v>
      </c>
      <c r="C21" s="4" t="str">
        <f>'WEEKLY COMPETITIVE REPORT'!C21</f>
        <v>SAMMY'S ADVENTURES: THE SECRET PASSAGE</v>
      </c>
      <c r="D21" s="4" t="str">
        <f>'WEEKLY COMPETITIVE REPORT'!D21</f>
        <v>SAMOVA PUSTOLOVŠČINA: SKRIVNI PREHOD</v>
      </c>
      <c r="E21" s="4" t="str">
        <f>'WEEKLY COMPETITIVE REPORT'!E21</f>
        <v>INDEP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6</v>
      </c>
      <c r="I21" s="14">
        <f>'WEEKLY COMPETITIVE REPORT'!I21/Y4</f>
        <v>9226.867717614805</v>
      </c>
      <c r="J21" s="14">
        <f>'WEEKLY COMPETITIVE REPORT'!J21/Y4</f>
        <v>5348.869088416724</v>
      </c>
      <c r="K21" s="22">
        <f>'WEEKLY COMPETITIVE REPORT'!K21</f>
        <v>1242</v>
      </c>
      <c r="L21" s="22">
        <f>'WEEKLY COMPETITIVE REPORT'!L21</f>
        <v>733</v>
      </c>
      <c r="M21" s="64">
        <f>'WEEKLY COMPETITIVE REPORT'!M21</f>
        <v>72.50128139415685</v>
      </c>
      <c r="N21" s="14">
        <f aca="true" t="shared" si="3" ref="N21:N33">I21/H21</f>
        <v>1537.8112862691341</v>
      </c>
      <c r="O21" s="37">
        <f>'WEEKLY COMPETITIVE REPORT'!O21</f>
        <v>6</v>
      </c>
      <c r="P21" s="14">
        <f>'WEEKLY COMPETITIVE REPORT'!P21/Y4</f>
        <v>10641.535298149416</v>
      </c>
      <c r="Q21" s="14">
        <f>'WEEKLY COMPETITIVE REPORT'!Q21/Y4</f>
        <v>9862.91980808773</v>
      </c>
      <c r="R21" s="22">
        <f>'WEEKLY COMPETITIVE REPORT'!R21</f>
        <v>1483</v>
      </c>
      <c r="S21" s="22">
        <f>'WEEKLY COMPETITIVE REPORT'!S21</f>
        <v>1532</v>
      </c>
      <c r="T21" s="64">
        <f>'WEEKLY COMPETITIVE REPORT'!T21</f>
        <v>7.894371091035438</v>
      </c>
      <c r="U21" s="14">
        <f>'WEEKLY COMPETITIVE REPORT'!U21/Y4</f>
        <v>176607.26525017133</v>
      </c>
      <c r="V21" s="14">
        <f aca="true" t="shared" si="4" ref="V21:V33">P21/O21</f>
        <v>1773.589216358236</v>
      </c>
      <c r="W21" s="25">
        <f aca="true" t="shared" si="5" ref="W21:W33">P21+U21</f>
        <v>187248.80054832075</v>
      </c>
      <c r="X21" s="22">
        <f>'WEEKLY COMPETITIVE REPORT'!X21</f>
        <v>24717</v>
      </c>
      <c r="Y21" s="56">
        <f>'WEEKLY COMPETITIVE REPORT'!Y21</f>
        <v>26200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BURLESQUE</v>
      </c>
      <c r="D22" s="4" t="str">
        <f>'WEEKLY COMPETITIVE REPORT'!D22</f>
        <v>BURLESKA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2</v>
      </c>
      <c r="H22" s="37">
        <f>'WEEKLY COMPETITIVE REPORT'!H22</f>
        <v>8</v>
      </c>
      <c r="I22" s="14">
        <f>'WEEKLY COMPETITIVE REPORT'!I22/Y4</f>
        <v>6178.204249485949</v>
      </c>
      <c r="J22" s="14">
        <f>'WEEKLY COMPETITIVE REPORT'!J22/Y4</f>
        <v>14389.307745030843</v>
      </c>
      <c r="K22" s="22">
        <f>'WEEKLY COMPETITIVE REPORT'!K22</f>
        <v>899</v>
      </c>
      <c r="L22" s="22">
        <f>'WEEKLY COMPETITIVE REPORT'!L22</f>
        <v>2155</v>
      </c>
      <c r="M22" s="64">
        <f>'WEEKLY COMPETITIVE REPORT'!M22</f>
        <v>-57.063923025626366</v>
      </c>
      <c r="N22" s="14">
        <f t="shared" si="3"/>
        <v>772.2755311857436</v>
      </c>
      <c r="O22" s="37">
        <f>'WEEKLY COMPETITIVE REPORT'!O22</f>
        <v>8</v>
      </c>
      <c r="P22" s="14">
        <f>'WEEKLY COMPETITIVE REPORT'!P22/Y4</f>
        <v>9021.247429746401</v>
      </c>
      <c r="Q22" s="14">
        <f>'WEEKLY COMPETITIVE REPORT'!Q22/Y4</f>
        <v>22988.348183687456</v>
      </c>
      <c r="R22" s="22">
        <f>'WEEKLY COMPETITIVE REPORT'!R22</f>
        <v>1398</v>
      </c>
      <c r="S22" s="22">
        <f>'WEEKLY COMPETITIVE REPORT'!S22</f>
        <v>3855</v>
      </c>
      <c r="T22" s="64">
        <f>'WEEKLY COMPETITIVE REPORT'!T22</f>
        <v>-60.75730471079308</v>
      </c>
      <c r="U22" s="14">
        <f>'WEEKLY COMPETITIVE REPORT'!U22/Y4</f>
        <v>24296.093214530498</v>
      </c>
      <c r="V22" s="14">
        <f t="shared" si="4"/>
        <v>1127.6559287183002</v>
      </c>
      <c r="W22" s="25">
        <f t="shared" si="5"/>
        <v>33317.3406442769</v>
      </c>
      <c r="X22" s="22">
        <f>'WEEKLY COMPETITIVE REPORT'!X22</f>
        <v>4103</v>
      </c>
      <c r="Y22" s="56">
        <f>'WEEKLY COMPETITIVE REPORT'!Y22</f>
        <v>5501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TOMORROW WHEN THE WAR BEGAN</v>
      </c>
      <c r="D23" s="4" t="str">
        <f>'WEEKLY COMPETITIVE REPORT'!D23</f>
        <v>JUTRI, KO SE JE ZAČELA VOJNA</v>
      </c>
      <c r="E23" s="4" t="str">
        <f>'WEEKLY COMPETITIVE REPORT'!E23</f>
        <v>INDEP</v>
      </c>
      <c r="F23" s="4" t="str">
        <f>'WEEKLY COMPETITIVE REPORT'!F23</f>
        <v>Karantanija</v>
      </c>
      <c r="G23" s="37">
        <f>'WEEKLY COMPETITIVE REPORT'!G23</f>
        <v>1</v>
      </c>
      <c r="H23" s="37">
        <f>'WEEKLY COMPETITIVE REPORT'!H23</f>
        <v>6</v>
      </c>
      <c r="I23" s="14">
        <f>'WEEKLY COMPETITIVE REPORT'!I23/Y4</f>
        <v>4065.7984921178886</v>
      </c>
      <c r="J23" s="14">
        <f>'WEEKLY COMPETITIVE REPORT'!J23/Y4</f>
        <v>0</v>
      </c>
      <c r="K23" s="22">
        <f>'WEEKLY COMPETITIVE REPORT'!K23</f>
        <v>589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677.6330820196481</v>
      </c>
      <c r="O23" s="37">
        <f>'WEEKLY COMPETITIVE REPORT'!O23</f>
        <v>6</v>
      </c>
      <c r="P23" s="14">
        <f>'WEEKLY COMPETITIVE REPORT'!P23/Y4</f>
        <v>8023.303632625085</v>
      </c>
      <c r="Q23" s="14">
        <f>'WEEKLY COMPETITIVE REPORT'!Q23/Y4</f>
        <v>0</v>
      </c>
      <c r="R23" s="22">
        <f>'WEEKLY COMPETITIVE REPORT'!R23</f>
        <v>1239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1337.217272104181</v>
      </c>
      <c r="W23" s="25">
        <f t="shared" si="5"/>
        <v>8023.303632625085</v>
      </c>
      <c r="X23" s="22">
        <f>'WEEKLY COMPETITIVE REPORT'!X23</f>
        <v>0</v>
      </c>
      <c r="Y23" s="56">
        <f>'WEEKLY COMPETITIVE REPORT'!Y23</f>
        <v>1239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BIUTIFUL</v>
      </c>
      <c r="D24" s="4" t="str">
        <f>'WEEKLY COMPETITIVE REPORT'!D24</f>
        <v>ČU DO VI TO</v>
      </c>
      <c r="E24" s="4" t="str">
        <f>'WEEKLY COMPETITIVE REPORT'!E24</f>
        <v>INDEP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1</v>
      </c>
      <c r="I24" s="14">
        <f>'WEEKLY COMPETITIVE REPORT'!I24/Y4</f>
        <v>5018.505825908156</v>
      </c>
      <c r="J24" s="14">
        <f>'WEEKLY COMPETITIVE REPORT'!J24/Y4</f>
        <v>0</v>
      </c>
      <c r="K24" s="22">
        <f>'WEEKLY COMPETITIVE REPORT'!K24</f>
        <v>653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5018.505825908156</v>
      </c>
      <c r="O24" s="37">
        <f>'WEEKLY COMPETITIVE REPORT'!O24</f>
        <v>1</v>
      </c>
      <c r="P24" s="14">
        <f>'WEEKLY COMPETITIVE REPORT'!P24/Y4</f>
        <v>7924.605894448252</v>
      </c>
      <c r="Q24" s="14">
        <f>'WEEKLY COMPETITIVE REPORT'!Q24/Y4</f>
        <v>0</v>
      </c>
      <c r="R24" s="22">
        <f>'WEEKLY COMPETITIVE REPORT'!R24</f>
        <v>1076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9025.359835503768</v>
      </c>
      <c r="V24" s="14">
        <f t="shared" si="4"/>
        <v>7924.605894448252</v>
      </c>
      <c r="W24" s="25">
        <f t="shared" si="5"/>
        <v>16949.96572995202</v>
      </c>
      <c r="X24" s="22">
        <f>'WEEKLY COMPETITIVE REPORT'!X24</f>
        <v>1534</v>
      </c>
      <c r="Y24" s="56">
        <f>'WEEKLY COMPETITIVE REPORT'!Y24</f>
        <v>2610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THE TOURIST</v>
      </c>
      <c r="D25" s="4" t="str">
        <f>'WEEKLY COMPETITIVE REPORT'!D25</f>
        <v>TURIST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6</v>
      </c>
      <c r="H25" s="37">
        <f>'WEEKLY COMPETITIVE REPORT'!H25</f>
        <v>8</v>
      </c>
      <c r="I25" s="14">
        <f>'WEEKLY COMPETITIVE REPORT'!I25/Y4</f>
        <v>4919.808087731322</v>
      </c>
      <c r="J25" s="14">
        <f>'WEEKLY COMPETITIVE REPORT'!J25/Y4</f>
        <v>11200.822481151474</v>
      </c>
      <c r="K25" s="22">
        <f>'WEEKLY COMPETITIVE REPORT'!K25</f>
        <v>739</v>
      </c>
      <c r="L25" s="22">
        <f>'WEEKLY COMPETITIVE REPORT'!L25</f>
        <v>1722</v>
      </c>
      <c r="M25" s="64">
        <f>'WEEKLY COMPETITIVE REPORT'!M25</f>
        <v>-56.07636764165953</v>
      </c>
      <c r="N25" s="14">
        <f t="shared" si="3"/>
        <v>614.9760109664153</v>
      </c>
      <c r="O25" s="37">
        <f>'WEEKLY COMPETITIVE REPORT'!O25</f>
        <v>8</v>
      </c>
      <c r="P25" s="14">
        <f>'WEEKLY COMPETITIVE REPORT'!P25/Y4</f>
        <v>7491.432488005483</v>
      </c>
      <c r="Q25" s="14">
        <f>'WEEKLY COMPETITIVE REPORT'!Q25/Y4</f>
        <v>17971.21315969842</v>
      </c>
      <c r="R25" s="22">
        <f>'WEEKLY COMPETITIVE REPORT'!R25</f>
        <v>1209</v>
      </c>
      <c r="S25" s="22">
        <f>'WEEKLY COMPETITIVE REPORT'!S25</f>
        <v>2987</v>
      </c>
      <c r="T25" s="64">
        <f>'WEEKLY COMPETITIVE REPORT'!T25</f>
        <v>-58.314263920671245</v>
      </c>
      <c r="U25" s="14">
        <f>'WEEKLY COMPETITIVE REPORT'!U25/Y4</f>
        <v>202481.15147361206</v>
      </c>
      <c r="V25" s="14">
        <f t="shared" si="4"/>
        <v>936.4290610006854</v>
      </c>
      <c r="W25" s="25">
        <f t="shared" si="5"/>
        <v>209972.58396161755</v>
      </c>
      <c r="X25" s="22">
        <f>'WEEKLY COMPETITIVE REPORT'!X25</f>
        <v>32138</v>
      </c>
      <c r="Y25" s="56">
        <f>'WEEKLY COMPETITIVE REPORT'!Y25</f>
        <v>33347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LITTLE FOCKERS</v>
      </c>
      <c r="D26" s="4" t="str">
        <f>'WEEKLY COMPETITIVE REPORT'!D26</f>
        <v>NJUNA DRUŽINA</v>
      </c>
      <c r="E26" s="4" t="str">
        <f>'WEEKLY COMPETITIVE REPORT'!E26</f>
        <v>PAR</v>
      </c>
      <c r="F26" s="4" t="str">
        <f>'WEEKLY COMPETITIVE REPORT'!F26</f>
        <v>Karantanija</v>
      </c>
      <c r="G26" s="37">
        <f>'WEEKLY COMPETITIVE REPORT'!G26</f>
        <v>8</v>
      </c>
      <c r="H26" s="37">
        <f>'WEEKLY COMPETITIVE REPORT'!H26</f>
        <v>13</v>
      </c>
      <c r="I26" s="14">
        <f>'WEEKLY COMPETITIVE REPORT'!I26/Y4</f>
        <v>3820.4249485949276</v>
      </c>
      <c r="J26" s="14">
        <f>'WEEKLY COMPETITIVE REPORT'!J26/Y4</f>
        <v>7835.503769705278</v>
      </c>
      <c r="K26" s="22">
        <f>'WEEKLY COMPETITIVE REPORT'!K26</f>
        <v>578</v>
      </c>
      <c r="L26" s="22">
        <f>'WEEKLY COMPETITIVE REPORT'!L26</f>
        <v>1177</v>
      </c>
      <c r="M26" s="64">
        <f>'WEEKLY COMPETITIVE REPORT'!M26</f>
        <v>-51.24212736179146</v>
      </c>
      <c r="N26" s="14">
        <f t="shared" si="3"/>
        <v>293.87884219960984</v>
      </c>
      <c r="O26" s="37">
        <f>'WEEKLY COMPETITIVE REPORT'!O26</f>
        <v>13</v>
      </c>
      <c r="P26" s="14">
        <f>'WEEKLY COMPETITIVE REPORT'!P26/Y4</f>
        <v>5738.176833447566</v>
      </c>
      <c r="Q26" s="14">
        <f>'WEEKLY COMPETITIVE REPORT'!Q26/Y4</f>
        <v>13055.517477724468</v>
      </c>
      <c r="R26" s="22">
        <f>'WEEKLY COMPETITIVE REPORT'!R26</f>
        <v>895</v>
      </c>
      <c r="S26" s="22">
        <f>'WEEKLY COMPETITIVE REPORT'!S26</f>
        <v>2075</v>
      </c>
      <c r="T26" s="64">
        <f>'WEEKLY COMPETITIVE REPORT'!T26</f>
        <v>-56.047879042419154</v>
      </c>
      <c r="U26" s="14">
        <f>'WEEKLY COMPETITIVE REPORT'!U26/Y4</f>
        <v>506693.62577107607</v>
      </c>
      <c r="V26" s="14">
        <f t="shared" si="4"/>
        <v>441.3982179575051</v>
      </c>
      <c r="W26" s="25">
        <f t="shared" si="5"/>
        <v>512431.80260452366</v>
      </c>
      <c r="X26" s="22">
        <f>'WEEKLY COMPETITIVE REPORT'!X26</f>
        <v>81426</v>
      </c>
      <c r="Y26" s="56">
        <f>'WEEKLY COMPETITIVE REPORT'!Y26</f>
        <v>82321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CIRCUS FANTASTICUS</v>
      </c>
      <c r="D27" s="4" t="str">
        <f>'WEEKLY COMPETITIVE REPORT'!D27</f>
        <v>CIRCUS FANTASTICUS</v>
      </c>
      <c r="E27" s="4" t="str">
        <f>'WEEKLY COMPETITIVE REPORT'!E27</f>
        <v>DOMEST</v>
      </c>
      <c r="F27" s="4" t="str">
        <f>'WEEKLY COMPETITIVE REPORT'!F27</f>
        <v>Cinemania</v>
      </c>
      <c r="G27" s="37">
        <f>'WEEKLY COMPETITIVE REPORT'!G27</f>
        <v>1</v>
      </c>
      <c r="H27" s="37">
        <f>'WEEKLY COMPETITIVE REPORT'!H27</f>
        <v>3</v>
      </c>
      <c r="I27" s="14">
        <f>'WEEKLY COMPETITIVE REPORT'!I27/Y4</f>
        <v>2762.1658670322136</v>
      </c>
      <c r="J27" s="14">
        <f>'WEEKLY COMPETITIVE REPORT'!J27/Y17</f>
        <v>0</v>
      </c>
      <c r="K27" s="22">
        <f>'WEEKLY COMPETITIVE REPORT'!K27</f>
        <v>454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920.7219556774045</v>
      </c>
      <c r="O27" s="37">
        <f>'WEEKLY COMPETITIVE REPORT'!O27</f>
        <v>3</v>
      </c>
      <c r="P27" s="14">
        <f>'WEEKLY COMPETITIVE REPORT'!P27/Y4</f>
        <v>5303.632625085675</v>
      </c>
      <c r="Q27" s="14">
        <f>'WEEKLY COMPETITIVE REPORT'!Q27/Y17</f>
        <v>0</v>
      </c>
      <c r="R27" s="22">
        <f>'WEEKLY COMPETITIVE REPORT'!R27</f>
        <v>913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0.03213769860375542</v>
      </c>
      <c r="V27" s="14">
        <f t="shared" si="4"/>
        <v>1767.8775416952249</v>
      </c>
      <c r="W27" s="25">
        <f t="shared" si="5"/>
        <v>5303.6647627842785</v>
      </c>
      <c r="X27" s="22">
        <f>'WEEKLY COMPETITIVE REPORT'!X27</f>
        <v>1012</v>
      </c>
      <c r="Y27" s="56">
        <f>'WEEKLY COMPETITIVE REPORT'!Y27</f>
        <v>1925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GREEN HORNET</v>
      </c>
      <c r="D28" s="4" t="str">
        <f>'WEEKLY COMPETITIVE REPORT'!D28</f>
        <v>ZELENI SRŠEN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4</v>
      </c>
      <c r="H28" s="37">
        <f>'WEEKLY COMPETITIVE REPORT'!H28</f>
        <v>14</v>
      </c>
      <c r="I28" s="14">
        <f>'WEEKLY COMPETITIVE REPORT'!I28/Y4</f>
        <v>3499.657299520219</v>
      </c>
      <c r="J28" s="14">
        <f>'WEEKLY COMPETITIVE REPORT'!J28/Y17</f>
        <v>0.24494463168030814</v>
      </c>
      <c r="K28" s="22">
        <f>'WEEKLY COMPETITIVE REPORT'!K28</f>
        <v>475</v>
      </c>
      <c r="L28" s="22">
        <f>'WEEKLY COMPETITIVE REPORT'!L28</f>
        <v>740</v>
      </c>
      <c r="M28" s="64">
        <f>'WEEKLY COMPETITIVE REPORT'!M28</f>
        <v>-37.272727272727266</v>
      </c>
      <c r="N28" s="14">
        <f t="shared" si="3"/>
        <v>249.97552139430135</v>
      </c>
      <c r="O28" s="37">
        <f>'WEEKLY COMPETITIVE REPORT'!O28</f>
        <v>14</v>
      </c>
      <c r="P28" s="14">
        <f>'WEEKLY COMPETITIVE REPORT'!P28/Y4</f>
        <v>5204.934886908842</v>
      </c>
      <c r="Q28" s="14">
        <f>'WEEKLY COMPETITIVE REPORT'!Q28/Y17</f>
        <v>0.39504092441020705</v>
      </c>
      <c r="R28" s="22">
        <f>'WEEKLY COMPETITIVE REPORT'!R28</f>
        <v>757</v>
      </c>
      <c r="S28" s="22">
        <f>'WEEKLY COMPETITIVE REPORT'!S28</f>
        <v>1311</v>
      </c>
      <c r="T28" s="64">
        <f>'WEEKLY COMPETITIVE REPORT'!T28</f>
        <v>-42.15417428397319</v>
      </c>
      <c r="U28" s="14">
        <f>'WEEKLY COMPETITIVE REPORT'!U28/Y17</f>
        <v>2.4402383245065</v>
      </c>
      <c r="V28" s="14">
        <f t="shared" si="4"/>
        <v>371.78106335063154</v>
      </c>
      <c r="W28" s="25">
        <f t="shared" si="5"/>
        <v>5207.375125233349</v>
      </c>
      <c r="X28" s="22">
        <f>'WEEKLY COMPETITIVE REPORT'!X28</f>
        <v>7925</v>
      </c>
      <c r="Y28" s="56">
        <f>'WEEKLY COMPETITIVE REPORT'!Y28</f>
        <v>8682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SEASON OF THE WITCH</v>
      </c>
      <c r="D29" s="4" t="str">
        <f>'WEEKLY COMPETITIVE REPORT'!D29</f>
        <v>ČAS LOVA NA ČAROVNICE</v>
      </c>
      <c r="E29" s="4" t="str">
        <f>'WEEKLY COMPETITIVE REPORT'!E29</f>
        <v>INDEP</v>
      </c>
      <c r="F29" s="4" t="str">
        <f>'WEEKLY COMPETITIVE REPORT'!F29</f>
        <v>Blitz</v>
      </c>
      <c r="G29" s="37">
        <f>'WEEKLY COMPETITIVE REPORT'!G29</f>
        <v>5</v>
      </c>
      <c r="H29" s="37">
        <f>'WEEKLY COMPETITIVE REPORT'!H29</f>
        <v>3</v>
      </c>
      <c r="I29" s="14">
        <f>'WEEKLY COMPETITIVE REPORT'!I29/Y4</f>
        <v>2400.2741603838244</v>
      </c>
      <c r="J29" s="14">
        <f>'WEEKLY COMPETITIVE REPORT'!J29/Y17</f>
        <v>0.15527202696196438</v>
      </c>
      <c r="K29" s="22">
        <f>'WEEKLY COMPETITIVE REPORT'!K29</f>
        <v>414</v>
      </c>
      <c r="L29" s="22">
        <f>'WEEKLY COMPETITIVE REPORT'!L29</f>
        <v>526</v>
      </c>
      <c r="M29" s="64">
        <f>'WEEKLY COMPETITIVE REPORT'!M29</f>
        <v>-32.13178294573643</v>
      </c>
      <c r="N29" s="14">
        <f t="shared" si="3"/>
        <v>800.0913867946082</v>
      </c>
      <c r="O29" s="37">
        <f>'WEEKLY COMPETITIVE REPORT'!O29</f>
        <v>3</v>
      </c>
      <c r="P29" s="14">
        <f>'WEEKLY COMPETITIVE REPORT'!P29/Y4</f>
        <v>3540.7813570938997</v>
      </c>
      <c r="Q29" s="14">
        <f>'WEEKLY COMPETITIVE REPORT'!Q29/Y17</f>
        <v>0.24885652383245066</v>
      </c>
      <c r="R29" s="22">
        <f>'WEEKLY COMPETITIVE REPORT'!R29</f>
        <v>625</v>
      </c>
      <c r="S29" s="22">
        <f>'WEEKLY COMPETITIVE REPORT'!S29</f>
        <v>935</v>
      </c>
      <c r="T29" s="64">
        <f>'WEEKLY COMPETITIVE REPORT'!T29</f>
        <v>-37.53325272067715</v>
      </c>
      <c r="U29" s="14">
        <f>'WEEKLY COMPETITIVE REPORT'!U29/Y4</f>
        <v>40185.05825908156</v>
      </c>
      <c r="V29" s="14">
        <f t="shared" si="4"/>
        <v>1180.2604523646332</v>
      </c>
      <c r="W29" s="25">
        <f t="shared" si="5"/>
        <v>43725.839616175464</v>
      </c>
      <c r="X29" s="22">
        <f>'WEEKLY COMPETITIVE REPORT'!X29</f>
        <v>6642</v>
      </c>
      <c r="Y29" s="56">
        <f>'WEEKLY COMPETITIVE REPORT'!Y29</f>
        <v>7267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ANOTHER YEAR</v>
      </c>
      <c r="D30" s="4" t="str">
        <f>'WEEKLY COMPETITIVE REPORT'!D30</f>
        <v>ŠE ENO LETO</v>
      </c>
      <c r="E30" s="4" t="str">
        <f>'WEEKLY COMPETITIVE REPORT'!E30</f>
        <v>INDEP</v>
      </c>
      <c r="F30" s="4" t="str">
        <f>'WEEKLY COMPETITIVE REPORT'!F30</f>
        <v>Cinemania</v>
      </c>
      <c r="G30" s="37">
        <f>'WEEKLY COMPETITIVE REPORT'!G30</f>
        <v>3</v>
      </c>
      <c r="H30" s="37">
        <f>'WEEKLY COMPETITIVE REPORT'!H30</f>
        <v>1</v>
      </c>
      <c r="I30" s="14">
        <f>'WEEKLY COMPETITIVE REPORT'!I30/Y4</f>
        <v>1846.470185058259</v>
      </c>
      <c r="J30" s="14">
        <f>'WEEKLY COMPETITIVE REPORT'!J30/Y17</f>
        <v>0.0861218103033221</v>
      </c>
      <c r="K30" s="22">
        <f>'WEEKLY COMPETITIVE REPORT'!K30</f>
        <v>281</v>
      </c>
      <c r="L30" s="22">
        <f>'WEEKLY COMPETITIVE REPORT'!L30</f>
        <v>300</v>
      </c>
      <c r="M30" s="64">
        <f>'WEEKLY COMPETITIVE REPORT'!M30</f>
        <v>-5.870020964360592</v>
      </c>
      <c r="N30" s="14">
        <f t="shared" si="3"/>
        <v>1846.470185058259</v>
      </c>
      <c r="O30" s="37">
        <f>'WEEKLY COMPETITIVE REPORT'!O30</f>
        <v>1</v>
      </c>
      <c r="P30" s="14">
        <f>'WEEKLY COMPETITIVE REPORT'!P30/Y4</f>
        <v>4926.662097326936</v>
      </c>
      <c r="Q30" s="14">
        <f>'WEEKLY COMPETITIVE REPORT'!Q30/Y17</f>
        <v>0.17477130476649014</v>
      </c>
      <c r="R30" s="22">
        <f>'WEEKLY COMPETITIVE REPORT'!R30</f>
        <v>637</v>
      </c>
      <c r="S30" s="22">
        <f>'WEEKLY COMPETITIVE REPORT'!S30</f>
        <v>635</v>
      </c>
      <c r="T30" s="64">
        <f>'WEEKLY COMPETITIVE REPORT'!T30</f>
        <v>23.760330578512395</v>
      </c>
      <c r="U30" s="14">
        <f>'WEEKLY COMPETITIVE REPORT'!U30/Y4</f>
        <v>17669.63673749143</v>
      </c>
      <c r="V30" s="14">
        <f t="shared" si="4"/>
        <v>4926.662097326936</v>
      </c>
      <c r="W30" s="25">
        <f t="shared" si="5"/>
        <v>22596.298834818364</v>
      </c>
      <c r="X30" s="22">
        <f>'WEEKLY COMPETITIVE REPORT'!X30</f>
        <v>2957</v>
      </c>
      <c r="Y30" s="56">
        <f>'WEEKLY COMPETITIVE REPORT'!Y30</f>
        <v>3594</v>
      </c>
    </row>
    <row r="31" spans="1:25" ht="12.75">
      <c r="A31" s="50">
        <v>18</v>
      </c>
      <c r="B31" s="4">
        <f>'WEEKLY COMPETITIVE REPORT'!B31</f>
        <v>12</v>
      </c>
      <c r="C31" s="4" t="str">
        <f>'WEEKLY COMPETITIVE REPORT'!C31</f>
        <v>DUE DATE</v>
      </c>
      <c r="D31" s="4" t="str">
        <f>'WEEKLY COMPETITIVE REPORT'!D31</f>
        <v>DRAGA POČAKAJ SEM NA POTI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11</v>
      </c>
      <c r="H31" s="37">
        <f>'WEEKLY COMPETITIVE REPORT'!H31</f>
        <v>8</v>
      </c>
      <c r="I31" s="14">
        <f>'WEEKLY COMPETITIVE REPORT'!I31/Y4</f>
        <v>1755.9972583961617</v>
      </c>
      <c r="J31" s="14">
        <f>'WEEKLY COMPETITIVE REPORT'!J31/Y17</f>
        <v>0.15792007703418393</v>
      </c>
      <c r="K31" s="22">
        <f>'WEEKLY COMPETITIVE REPORT'!K31</f>
        <v>277</v>
      </c>
      <c r="L31" s="22">
        <f>'WEEKLY COMPETITIVE REPORT'!L31</f>
        <v>510</v>
      </c>
      <c r="M31" s="64">
        <f>'WEEKLY COMPETITIVE REPORT'!M31</f>
        <v>-51.181402439024396</v>
      </c>
      <c r="N31" s="14">
        <f t="shared" si="3"/>
        <v>219.4996572995202</v>
      </c>
      <c r="O31" s="37">
        <f>'WEEKLY COMPETITIVE REPORT'!O31</f>
        <v>8</v>
      </c>
      <c r="P31" s="14">
        <f>'WEEKLY COMPETITIVE REPORT'!P31/Y4</f>
        <v>2538.7251542152158</v>
      </c>
      <c r="Q31" s="14">
        <f>'WEEKLY COMPETITIVE REPORT'!Q31/Y17</f>
        <v>0.26733269138180066</v>
      </c>
      <c r="R31" s="22">
        <f>'WEEKLY COMPETITIVE REPORT'!R31</f>
        <v>411</v>
      </c>
      <c r="S31" s="22">
        <f>'WEEKLY COMPETITIVE REPORT'!S31</f>
        <v>918</v>
      </c>
      <c r="T31" s="64">
        <f>'WEEKLY COMPETITIVE REPORT'!T31</f>
        <v>-58.307068887888335</v>
      </c>
      <c r="U31" s="14">
        <f>'WEEKLY COMPETITIVE REPORT'!U31/Y4</f>
        <v>227409.18437285812</v>
      </c>
      <c r="V31" s="14">
        <f t="shared" si="4"/>
        <v>317.34064427690197</v>
      </c>
      <c r="W31" s="25">
        <f t="shared" si="5"/>
        <v>229947.90952707332</v>
      </c>
      <c r="X31" s="22">
        <f>'WEEKLY COMPETITIVE REPORT'!X31</f>
        <v>36423</v>
      </c>
      <c r="Y31" s="56">
        <f>'WEEKLY COMPETITIVE REPORT'!Y31</f>
        <v>36834</v>
      </c>
    </row>
    <row r="32" spans="1:25" ht="12.75">
      <c r="A32" s="50">
        <v>19</v>
      </c>
      <c r="B32" s="4">
        <f>'WEEKLY COMPETITIVE REPORT'!B32</f>
        <v>14</v>
      </c>
      <c r="C32" s="4" t="str">
        <f>'WEEKLY COMPETITIVE REPORT'!C32</f>
        <v>LIFE AS WE KNOW IT</v>
      </c>
      <c r="D32" s="4" t="str">
        <f>'WEEKLY COMPETITIVE REPORT'!D32</f>
        <v>ŽIVLJENJE, KOT GA POZNAŠ</v>
      </c>
      <c r="E32" s="4" t="str">
        <f>'WEEKLY COMPETITIVE REPORT'!E32</f>
        <v>WB</v>
      </c>
      <c r="F32" s="4" t="str">
        <f>'WEEKLY COMPETITIVE REPORT'!F32</f>
        <v>Blitz</v>
      </c>
      <c r="G32" s="37">
        <f>'WEEKLY COMPETITIVE REPORT'!G32</f>
        <v>9</v>
      </c>
      <c r="H32" s="37">
        <f>'WEEKLY COMPETITIVE REPORT'!H32</f>
        <v>7</v>
      </c>
      <c r="I32" s="14">
        <f>'WEEKLY COMPETITIVE REPORT'!I32/Y4</f>
        <v>1446.1960246744345</v>
      </c>
      <c r="J32" s="14">
        <f>'WEEKLY COMPETITIVE REPORT'!J32/Y17</f>
        <v>0.1144077997111218</v>
      </c>
      <c r="K32" s="22">
        <f>'WEEKLY COMPETITIVE REPORT'!K32</f>
        <v>222</v>
      </c>
      <c r="L32" s="22">
        <f>'WEEKLY COMPETITIVE REPORT'!L32</f>
        <v>362</v>
      </c>
      <c r="M32" s="64">
        <f>'WEEKLY COMPETITIVE REPORT'!M32</f>
        <v>-44.50289321409784</v>
      </c>
      <c r="N32" s="14">
        <f t="shared" si="3"/>
        <v>206.59943209634778</v>
      </c>
      <c r="O32" s="37">
        <f>'WEEKLY COMPETITIVE REPORT'!O32</f>
        <v>7</v>
      </c>
      <c r="P32" s="14">
        <f>'WEEKLY COMPETITIVE REPORT'!P32/Y4</f>
        <v>2106.9225496915697</v>
      </c>
      <c r="Q32" s="14">
        <f>'WEEKLY COMPETITIVE REPORT'!Q32/Y17</f>
        <v>0.18608570052961002</v>
      </c>
      <c r="R32" s="22">
        <f>'WEEKLY COMPETITIVE REPORT'!R32</f>
        <v>324</v>
      </c>
      <c r="S32" s="22">
        <f>'WEEKLY COMPETITIVE REPORT'!S32</f>
        <v>619</v>
      </c>
      <c r="T32" s="64">
        <f>'WEEKLY COMPETITIVE REPORT'!T32</f>
        <v>-50.29107373868047</v>
      </c>
      <c r="U32" s="14">
        <f>'WEEKLY COMPETITIVE REPORT'!U32/Y4</f>
        <v>187141.87799862918</v>
      </c>
      <c r="V32" s="14">
        <f t="shared" si="4"/>
        <v>300.98893567022424</v>
      </c>
      <c r="W32" s="25">
        <f t="shared" si="5"/>
        <v>189248.80054832075</v>
      </c>
      <c r="X32" s="22">
        <f>'WEEKLY COMPETITIVE REPORT'!X32</f>
        <v>30672</v>
      </c>
      <c r="Y32" s="56">
        <f>'WEEKLY COMPETITIVE REPORT'!Y32</f>
        <v>30996</v>
      </c>
    </row>
    <row r="33" spans="1:25" ht="13.5" thickBot="1">
      <c r="A33" s="50">
        <v>20</v>
      </c>
      <c r="B33" s="4">
        <f>'WEEKLY COMPETITIVE REPORT'!B33</f>
        <v>17</v>
      </c>
      <c r="C33" s="4" t="str">
        <f>'WEEKLY COMPETITIVE REPORT'!C33</f>
        <v>HARRY POTTER AND THE DEATHLY HOLLOWS - PART 1</v>
      </c>
      <c r="D33" s="4" t="str">
        <f>'WEEKLY COMPETITIVE REPORT'!D33</f>
        <v>HARRY POTTER IN SVETINJE SMRTI - 1.DEL</v>
      </c>
      <c r="E33" s="4" t="str">
        <f>'WEEKLY COMPETITIVE REPORT'!E33</f>
        <v>WB</v>
      </c>
      <c r="F33" s="4" t="str">
        <f>'WEEKLY COMPETITIVE REPORT'!F33</f>
        <v>Blitz</v>
      </c>
      <c r="G33" s="37">
        <f>'WEEKLY COMPETITIVE REPORT'!G33</f>
        <v>13</v>
      </c>
      <c r="H33" s="37">
        <f>'WEEKLY COMPETITIVE REPORT'!H33</f>
        <v>16</v>
      </c>
      <c r="I33" s="14">
        <f>'WEEKLY COMPETITIVE REPORT'!I33/Y4</f>
        <v>869.0884167237833</v>
      </c>
      <c r="J33" s="14">
        <f>'WEEKLY COMPETITIVE REPORT'!J33/Y17</f>
        <v>0.025637939335580163</v>
      </c>
      <c r="K33" s="22">
        <f>'WEEKLY COMPETITIVE REPORT'!K33</f>
        <v>153</v>
      </c>
      <c r="L33" s="22">
        <f>'WEEKLY COMPETITIVE REPORT'!L33</f>
        <v>81</v>
      </c>
      <c r="M33" s="64">
        <f>'WEEKLY COMPETITIVE REPORT'!M33</f>
        <v>48.826291079812194</v>
      </c>
      <c r="N33" s="14">
        <f t="shared" si="3"/>
        <v>54.31802604523646</v>
      </c>
      <c r="O33" s="37">
        <f>'WEEKLY COMPETITIVE REPORT'!O33</f>
        <v>16</v>
      </c>
      <c r="P33" s="14">
        <f>'WEEKLY COMPETITIVE REPORT'!P33/Y4</f>
        <v>1062.3714873200822</v>
      </c>
      <c r="Q33" s="14">
        <f>'WEEKLY COMPETITIVE REPORT'!Q33/Y17</f>
        <v>0.06505777563793934</v>
      </c>
      <c r="R33" s="22">
        <f>'WEEKLY COMPETITIVE REPORT'!R33</f>
        <v>165</v>
      </c>
      <c r="S33" s="22">
        <f>'WEEKLY COMPETITIVE REPORT'!S33</f>
        <v>231</v>
      </c>
      <c r="T33" s="64">
        <f>'WEEKLY COMPETITIVE REPORT'!T33</f>
        <v>-28.307123034227573</v>
      </c>
      <c r="U33" s="14">
        <f>'WEEKLY COMPETITIVE REPORT'!U33/Y4</f>
        <v>428737.49143248796</v>
      </c>
      <c r="V33" s="14">
        <f t="shared" si="4"/>
        <v>66.39821795750514</v>
      </c>
      <c r="W33" s="25">
        <f t="shared" si="5"/>
        <v>429799.8629198081</v>
      </c>
      <c r="X33" s="22">
        <f>'WEEKLY COMPETITIVE REPORT'!X33</f>
        <v>66560</v>
      </c>
      <c r="Y33" s="56">
        <f>'WEEKLY COMPETITIVE REPORT'!Y33</f>
        <v>66725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161</v>
      </c>
      <c r="I34" s="32">
        <f>SUM(I14:I33)</f>
        <v>230697.73817683343</v>
      </c>
      <c r="J34" s="31">
        <f>SUM(J14:J33)</f>
        <v>180072.0660040794</v>
      </c>
      <c r="K34" s="31">
        <f>SUM(K14:K33)</f>
        <v>33158</v>
      </c>
      <c r="L34" s="31">
        <f>SUM(L14:L33)</f>
        <v>28570</v>
      </c>
      <c r="M34" s="64">
        <f>'WEEKLY COMPETITIVE REPORT'!M34</f>
        <v>-27.752210869751863</v>
      </c>
      <c r="N34" s="32">
        <f>I34/H34</f>
        <v>1432.9052060672884</v>
      </c>
      <c r="O34" s="40">
        <f>'WEEKLY COMPETITIVE REPORT'!O34</f>
        <v>161</v>
      </c>
      <c r="P34" s="31">
        <f>SUM(P14:P33)</f>
        <v>342058.94448252226</v>
      </c>
      <c r="Q34" s="31">
        <f>SUM(Q14:Q33)</f>
        <v>322805.9978714456</v>
      </c>
      <c r="R34" s="31">
        <f>SUM(R14:R33)</f>
        <v>52788</v>
      </c>
      <c r="S34" s="31">
        <f>SUM(S14:S33)</f>
        <v>56460</v>
      </c>
      <c r="T34" s="65">
        <f>P34/Q34-100%</f>
        <v>0.05964246865928424</v>
      </c>
      <c r="U34" s="31">
        <f>SUM(U14:U33)</f>
        <v>3324561.759559025</v>
      </c>
      <c r="V34" s="32">
        <f>P34/O34</f>
        <v>2124.5897172827467</v>
      </c>
      <c r="W34" s="31">
        <f>SUM(W14:W33)</f>
        <v>3666620.7040415467</v>
      </c>
      <c r="X34" s="31">
        <f>SUM(X14:X33)</f>
        <v>550562</v>
      </c>
      <c r="Y34" s="35">
        <f>SUM(Y14:Y33)</f>
        <v>603350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2011-02-17T11:35:07Z</dcterms:modified>
  <cp:category/>
  <cp:version/>
  <cp:contentType/>
  <cp:contentStatus/>
</cp:coreProperties>
</file>