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86" yWindow="210" windowWidth="22650" windowHeight="74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<sst xmlns="http://schemas.openxmlformats.org/spreadsheetml/2006/main" count="262" uniqueCount="98">
  <si>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</si>
  <si>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</si>
  <si>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</si>
  <si>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</si>
  <si>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</si>
  <si>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</si>
  <si>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</si>
  <si>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</si>
  <si>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</si>
  <si>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</si>
  <si>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</si>
  <si>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</si>
  <si>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</si>
  <si>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</si>
  <si>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</si>
  <si>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</si>
  <si>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</si>
  <si>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</si>
  <si>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</si>
  <si>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</si>
  <si>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</si>
  <si>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</si>
  <si>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</si>
  <si>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</si>
  <si>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</si>
  <si>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</si>
  <si>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</si>
  <si>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</si>
  <si>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</si>
  <si>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</si>
  <si>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</si>
  <si>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</si>
  <si>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</si>
  <si>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</si>
  <si>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</si>
  <si>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</si>
  <si>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</si>
  <si>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</si>
  <si>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</si>
  <si>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</si>
  <si>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</si>
  <si>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</si>
  <si>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</si>
  <si>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Blitz</t>
  </si>
  <si>
    <t>INDEP</t>
  </si>
  <si>
    <t>All amounts in Euro (L.C.)</t>
  </si>
  <si>
    <t>All amounts in $ US</t>
  </si>
  <si>
    <t>WDI</t>
  </si>
  <si>
    <t>CENEX</t>
  </si>
  <si>
    <t>local title</t>
  </si>
  <si>
    <t>Cinemania</t>
  </si>
  <si>
    <t>New</t>
  </si>
  <si>
    <t>GREMO MI PO SVOJE</t>
  </si>
  <si>
    <t>DOMEST</t>
  </si>
  <si>
    <t>FOX</t>
  </si>
  <si>
    <t>PAR</t>
  </si>
  <si>
    <t>LITTLE FOCKERS</t>
  </si>
  <si>
    <t>NJUNA DRUŽINA</t>
  </si>
  <si>
    <t>SAMMY'S ADVENTURES: THE SECRET PASSAGE</t>
  </si>
  <si>
    <t>SAMOVA PUSTOLOVŠČINA: SKRIVNI PREHOD</t>
  </si>
  <si>
    <t>THE TOURIST</t>
  </si>
  <si>
    <t>TURIST</t>
  </si>
  <si>
    <t>SONY</t>
  </si>
  <si>
    <t>SEASON OF THE WITCH</t>
  </si>
  <si>
    <t>ČAS LOVA NA ČAROVNICE</t>
  </si>
  <si>
    <t>GREEN HORNET</t>
  </si>
  <si>
    <t>ZELENI SRŠEN</t>
  </si>
  <si>
    <t>ANOTHER YEAR</t>
  </si>
  <si>
    <t>ŠE ENO LETO</t>
  </si>
  <si>
    <t>TANGLED</t>
  </si>
  <si>
    <t>ZLATOLASKA</t>
  </si>
  <si>
    <t>THE DILEMA</t>
  </si>
  <si>
    <t>DILEMA</t>
  </si>
  <si>
    <t>UNI</t>
  </si>
  <si>
    <t>BLACK SWAN</t>
  </si>
  <si>
    <t>ČRNI LABOD</t>
  </si>
  <si>
    <t>GULLVER'S TRAVELS</t>
  </si>
  <si>
    <t>GULLIVERJEVA POTOVANJA</t>
  </si>
  <si>
    <t>KING'S SPEECH</t>
  </si>
  <si>
    <t>KRALJEV GOVOR</t>
  </si>
  <si>
    <t>BURLESQUE</t>
  </si>
  <si>
    <t>BURLESKA</t>
  </si>
  <si>
    <t>TOMORROW WHEN THE WAR BEGAN</t>
  </si>
  <si>
    <t>JUTRI, KO SE JE ZAČELA VOJNA</t>
  </si>
  <si>
    <t>JUST GO WITH IT</t>
  </si>
  <si>
    <t>MOJA NEPRAVA ŽENA</t>
  </si>
  <si>
    <t>CIRCUS FANTASTICUS</t>
  </si>
  <si>
    <t>BIUTIFUL</t>
  </si>
  <si>
    <t>ČU DO VI TO</t>
  </si>
  <si>
    <t>BIG MOMMAS: LIKE FATHER LIKE SON</t>
  </si>
  <si>
    <t>DEBELA MAMA: KAKERŠN OČE TAKŠEN SIN</t>
  </si>
  <si>
    <t>TRUE GRIT</t>
  </si>
  <si>
    <t>PRAVI POGUM</t>
  </si>
  <si>
    <t>IPAR</t>
  </si>
  <si>
    <t>17 - Feb</t>
  </si>
  <si>
    <t>23 - Feb</t>
  </si>
  <si>
    <t>18 - Feb</t>
  </si>
  <si>
    <t>20 - Feb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</si>
</sst>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B1">
      <selection activeCell="R11" sqref="R11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8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7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6"/>
      <c r="E4" s="8"/>
      <c r="F4" s="8"/>
      <c r="G4" s="19" t="s">
        <v>2</v>
      </c>
      <c r="H4" s="20"/>
      <c r="I4" s="20"/>
      <c r="J4" s="20"/>
      <c r="K4" s="82" t="s">
        <v>96</v>
      </c>
      <c r="L4" s="20"/>
      <c r="M4" s="83" t="s">
        <v>97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0.7249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94</v>
      </c>
      <c r="L5" s="7"/>
      <c r="M5" s="84" t="s">
        <v>95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v>40598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45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49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2</v>
      </c>
      <c r="C14" s="4" t="s">
        <v>69</v>
      </c>
      <c r="D14" s="4" t="s">
        <v>70</v>
      </c>
      <c r="E14" s="15" t="s">
        <v>47</v>
      </c>
      <c r="F14" s="15" t="s">
        <v>48</v>
      </c>
      <c r="G14" s="37">
        <v>4</v>
      </c>
      <c r="H14" s="37">
        <v>17</v>
      </c>
      <c r="I14" s="14">
        <v>25374</v>
      </c>
      <c r="J14" s="14">
        <v>35339</v>
      </c>
      <c r="K14" s="14">
        <v>4803</v>
      </c>
      <c r="L14" s="14">
        <v>6631</v>
      </c>
      <c r="M14" s="64">
        <f>(I14/J14*100)-100</f>
        <v>-28.198307818557396</v>
      </c>
      <c r="N14" s="14">
        <f aca="true" t="shared" si="0" ref="N14:N32">I14/H14</f>
        <v>1492.5882352941176</v>
      </c>
      <c r="O14" s="37">
        <v>17</v>
      </c>
      <c r="P14" s="14">
        <v>65230</v>
      </c>
      <c r="Q14" s="14">
        <v>42851</v>
      </c>
      <c r="R14" s="14">
        <v>14195</v>
      </c>
      <c r="S14" s="14">
        <v>8323</v>
      </c>
      <c r="T14" s="64">
        <f>(P14/Q14*100)-100</f>
        <v>52.225152271825635</v>
      </c>
      <c r="U14" s="75">
        <v>166358</v>
      </c>
      <c r="V14" s="14">
        <f aca="true" t="shared" si="1" ref="V14:V32">P14/O14</f>
        <v>3837.0588235294117</v>
      </c>
      <c r="W14" s="75">
        <f aca="true" t="shared" si="2" ref="W14:W32">SUM(U14,P14)</f>
        <v>231588</v>
      </c>
      <c r="X14" s="75">
        <v>33568</v>
      </c>
      <c r="Y14" s="76">
        <f aca="true" t="shared" si="3" ref="Y14:Y32">SUM(X14,R14)</f>
        <v>47763</v>
      </c>
    </row>
    <row r="15" spans="1:25" ht="12.75">
      <c r="A15" s="72">
        <v>2</v>
      </c>
      <c r="B15" s="72">
        <v>1</v>
      </c>
      <c r="C15" s="4" t="s">
        <v>84</v>
      </c>
      <c r="D15" s="4" t="s">
        <v>85</v>
      </c>
      <c r="E15" s="15" t="s">
        <v>62</v>
      </c>
      <c r="F15" s="15" t="s">
        <v>42</v>
      </c>
      <c r="G15" s="37">
        <v>2</v>
      </c>
      <c r="H15" s="37">
        <v>8</v>
      </c>
      <c r="I15" s="14">
        <v>33855</v>
      </c>
      <c r="J15" s="14">
        <v>34946</v>
      </c>
      <c r="K15" s="14">
        <v>6758</v>
      </c>
      <c r="L15" s="14">
        <v>6988</v>
      </c>
      <c r="M15" s="64">
        <f>(I15/J15*100)-100</f>
        <v>-3.121959594803414</v>
      </c>
      <c r="N15" s="14">
        <f t="shared" si="0"/>
        <v>4231.875</v>
      </c>
      <c r="O15" s="73">
        <v>8</v>
      </c>
      <c r="P15" s="14">
        <v>58457</v>
      </c>
      <c r="Q15" s="14">
        <v>58240</v>
      </c>
      <c r="R15" s="14">
        <v>13454</v>
      </c>
      <c r="S15" s="14">
        <v>12913</v>
      </c>
      <c r="T15" s="64">
        <f>(P15/Q15*100)-100</f>
        <v>0.3725961538461462</v>
      </c>
      <c r="U15" s="75">
        <v>59313</v>
      </c>
      <c r="V15" s="14">
        <f t="shared" si="1"/>
        <v>7307.125</v>
      </c>
      <c r="W15" s="75">
        <f t="shared" si="2"/>
        <v>117770</v>
      </c>
      <c r="X15" s="75">
        <v>13134</v>
      </c>
      <c r="Y15" s="76">
        <f t="shared" si="3"/>
        <v>26588</v>
      </c>
    </row>
    <row r="16" spans="1:25" ht="12.75">
      <c r="A16" s="72">
        <v>3</v>
      </c>
      <c r="B16" s="72" t="s">
        <v>51</v>
      </c>
      <c r="C16" s="4" t="s">
        <v>89</v>
      </c>
      <c r="D16" s="4" t="s">
        <v>90</v>
      </c>
      <c r="E16" s="15" t="s">
        <v>54</v>
      </c>
      <c r="F16" s="15" t="s">
        <v>42</v>
      </c>
      <c r="G16" s="37">
        <v>1</v>
      </c>
      <c r="H16" s="37">
        <v>5</v>
      </c>
      <c r="I16" s="24">
        <v>17842</v>
      </c>
      <c r="J16" s="24"/>
      <c r="K16" s="92">
        <v>3611</v>
      </c>
      <c r="L16" s="92"/>
      <c r="M16" s="64"/>
      <c r="N16" s="14">
        <f t="shared" si="0"/>
        <v>3568.4</v>
      </c>
      <c r="O16" s="37">
        <v>5</v>
      </c>
      <c r="P16" s="22">
        <v>34338</v>
      </c>
      <c r="Q16" s="22"/>
      <c r="R16" s="22">
        <v>8119</v>
      </c>
      <c r="S16" s="22"/>
      <c r="T16" s="64"/>
      <c r="U16" s="75">
        <v>756</v>
      </c>
      <c r="V16" s="14">
        <f t="shared" si="1"/>
        <v>6867.6</v>
      </c>
      <c r="W16" s="75">
        <f t="shared" si="2"/>
        <v>35094</v>
      </c>
      <c r="X16" s="75">
        <v>157</v>
      </c>
      <c r="Y16" s="76">
        <f t="shared" si="3"/>
        <v>8276</v>
      </c>
    </row>
    <row r="17" spans="1:25" ht="12.75">
      <c r="A17" s="72">
        <v>4</v>
      </c>
      <c r="B17" s="72">
        <v>3</v>
      </c>
      <c r="C17" s="4" t="s">
        <v>78</v>
      </c>
      <c r="D17" s="4" t="s">
        <v>79</v>
      </c>
      <c r="E17" s="15" t="s">
        <v>44</v>
      </c>
      <c r="F17" s="15" t="s">
        <v>50</v>
      </c>
      <c r="G17" s="37">
        <v>3</v>
      </c>
      <c r="H17" s="37">
        <v>6</v>
      </c>
      <c r="I17" s="24">
        <v>19626</v>
      </c>
      <c r="J17" s="24">
        <v>20538</v>
      </c>
      <c r="K17" s="24">
        <v>3893</v>
      </c>
      <c r="L17" s="24">
        <v>4080</v>
      </c>
      <c r="M17" s="64">
        <f>(I17/J17*100)-100</f>
        <v>-4.440549225825293</v>
      </c>
      <c r="N17" s="14">
        <f t="shared" si="0"/>
        <v>3271</v>
      </c>
      <c r="O17" s="38">
        <v>6</v>
      </c>
      <c r="P17" s="14">
        <v>33979</v>
      </c>
      <c r="Q17" s="14">
        <v>33141</v>
      </c>
      <c r="R17" s="14">
        <v>7325</v>
      </c>
      <c r="S17" s="14">
        <v>7109</v>
      </c>
      <c r="T17" s="64">
        <f>(P17/Q17*100)-100</f>
        <v>2.5285899640928164</v>
      </c>
      <c r="U17" s="75">
        <v>62889</v>
      </c>
      <c r="V17" s="14">
        <f t="shared" si="1"/>
        <v>5663.166666666667</v>
      </c>
      <c r="W17" s="75">
        <f t="shared" si="2"/>
        <v>96868</v>
      </c>
      <c r="X17" s="75">
        <v>13859</v>
      </c>
      <c r="Y17" s="76">
        <f t="shared" si="3"/>
        <v>21184</v>
      </c>
    </row>
    <row r="18" spans="1:25" ht="13.5" customHeight="1">
      <c r="A18" s="72">
        <v>5</v>
      </c>
      <c r="B18" s="72">
        <v>5</v>
      </c>
      <c r="C18" s="4" t="s">
        <v>76</v>
      </c>
      <c r="D18" s="4" t="s">
        <v>77</v>
      </c>
      <c r="E18" s="15" t="s">
        <v>54</v>
      </c>
      <c r="F18" s="15" t="s">
        <v>42</v>
      </c>
      <c r="G18" s="37">
        <v>3</v>
      </c>
      <c r="H18" s="37">
        <v>14</v>
      </c>
      <c r="I18" s="14">
        <v>10234</v>
      </c>
      <c r="J18" s="14">
        <v>14128</v>
      </c>
      <c r="K18" s="24">
        <v>1914</v>
      </c>
      <c r="L18" s="24">
        <v>2647</v>
      </c>
      <c r="M18" s="64">
        <f>(I18/J18*100)-100</f>
        <v>-27.562287655719146</v>
      </c>
      <c r="N18" s="14">
        <f t="shared" si="0"/>
        <v>731</v>
      </c>
      <c r="O18" s="73">
        <v>14</v>
      </c>
      <c r="P18" s="22">
        <v>23767</v>
      </c>
      <c r="Q18" s="22">
        <v>18521</v>
      </c>
      <c r="R18" s="22">
        <v>5057</v>
      </c>
      <c r="S18" s="22">
        <v>3657</v>
      </c>
      <c r="T18" s="64">
        <f>(P18/Q18*100)-100</f>
        <v>28.324604502996607</v>
      </c>
      <c r="U18" s="75">
        <v>45735</v>
      </c>
      <c r="V18" s="14">
        <f t="shared" si="1"/>
        <v>1697.642857142857</v>
      </c>
      <c r="W18" s="75">
        <f t="shared" si="2"/>
        <v>69502</v>
      </c>
      <c r="X18" s="75">
        <v>9218</v>
      </c>
      <c r="Y18" s="76">
        <f t="shared" si="3"/>
        <v>14275</v>
      </c>
    </row>
    <row r="19" spans="1:25" ht="12.75">
      <c r="A19" s="72">
        <v>6</v>
      </c>
      <c r="B19" s="72">
        <v>4</v>
      </c>
      <c r="C19" s="4" t="s">
        <v>74</v>
      </c>
      <c r="D19" s="4" t="s">
        <v>75</v>
      </c>
      <c r="E19" s="15" t="s">
        <v>54</v>
      </c>
      <c r="F19" s="15" t="s">
        <v>42</v>
      </c>
      <c r="G19" s="37">
        <v>4</v>
      </c>
      <c r="H19" s="37">
        <v>3</v>
      </c>
      <c r="I19" s="24">
        <v>11031</v>
      </c>
      <c r="J19" s="24">
        <v>12331</v>
      </c>
      <c r="K19" s="14">
        <v>2163</v>
      </c>
      <c r="L19" s="14">
        <v>2423</v>
      </c>
      <c r="M19" s="64">
        <f>(I19/J19*100)-100</f>
        <v>-10.54253507420323</v>
      </c>
      <c r="N19" s="14">
        <f t="shared" si="0"/>
        <v>3677</v>
      </c>
      <c r="O19" s="73">
        <v>3</v>
      </c>
      <c r="P19" s="22">
        <v>19447</v>
      </c>
      <c r="Q19" s="22">
        <v>19962</v>
      </c>
      <c r="R19" s="22">
        <v>4304</v>
      </c>
      <c r="S19" s="22">
        <v>4318</v>
      </c>
      <c r="T19" s="64">
        <f>(P19/Q19*100)-100</f>
        <v>-2.579901813445545</v>
      </c>
      <c r="U19" s="75">
        <v>75372</v>
      </c>
      <c r="V19" s="14">
        <f t="shared" si="1"/>
        <v>6482.333333333333</v>
      </c>
      <c r="W19" s="75">
        <f t="shared" si="2"/>
        <v>94819</v>
      </c>
      <c r="X19" s="75">
        <v>16616</v>
      </c>
      <c r="Y19" s="76">
        <f t="shared" si="3"/>
        <v>20920</v>
      </c>
    </row>
    <row r="20" spans="1:25" ht="12.75">
      <c r="A20" s="72">
        <v>7</v>
      </c>
      <c r="B20" s="72" t="s">
        <v>51</v>
      </c>
      <c r="C20" s="4" t="s">
        <v>91</v>
      </c>
      <c r="D20" s="4" t="s">
        <v>92</v>
      </c>
      <c r="E20" s="15" t="s">
        <v>93</v>
      </c>
      <c r="F20" s="15" t="s">
        <v>36</v>
      </c>
      <c r="G20" s="37">
        <v>1</v>
      </c>
      <c r="H20" s="37">
        <v>4</v>
      </c>
      <c r="I20" s="24">
        <v>11236</v>
      </c>
      <c r="J20" s="24"/>
      <c r="K20" s="14">
        <v>2230</v>
      </c>
      <c r="L20" s="14"/>
      <c r="M20" s="64"/>
      <c r="N20" s="14">
        <f t="shared" si="0"/>
        <v>2809</v>
      </c>
      <c r="O20" s="38">
        <v>4</v>
      </c>
      <c r="P20" s="14">
        <v>18914</v>
      </c>
      <c r="Q20" s="14"/>
      <c r="R20" s="14">
        <v>4150</v>
      </c>
      <c r="S20" s="14"/>
      <c r="T20" s="64"/>
      <c r="U20" s="75">
        <v>939</v>
      </c>
      <c r="V20" s="14">
        <f t="shared" si="1"/>
        <v>4728.5</v>
      </c>
      <c r="W20" s="75">
        <f t="shared" si="2"/>
        <v>19853</v>
      </c>
      <c r="X20" s="75">
        <v>495</v>
      </c>
      <c r="Y20" s="76">
        <f t="shared" si="3"/>
        <v>4645</v>
      </c>
    </row>
    <row r="21" spans="1:25" ht="12.75">
      <c r="A21" s="72">
        <v>8</v>
      </c>
      <c r="B21" s="72">
        <v>6</v>
      </c>
      <c r="C21" s="4" t="s">
        <v>52</v>
      </c>
      <c r="D21" s="4" t="s">
        <v>52</v>
      </c>
      <c r="E21" s="15" t="s">
        <v>53</v>
      </c>
      <c r="F21" s="15" t="s">
        <v>50</v>
      </c>
      <c r="G21" s="37">
        <v>16</v>
      </c>
      <c r="H21" s="37">
        <v>11</v>
      </c>
      <c r="I21" s="22">
        <v>8085</v>
      </c>
      <c r="J21" s="22">
        <v>9140</v>
      </c>
      <c r="K21" s="88">
        <v>1845</v>
      </c>
      <c r="L21" s="88">
        <v>2008</v>
      </c>
      <c r="M21" s="64">
        <f aca="true" t="shared" si="4" ref="M21:M32">(I21/J21*100)-100</f>
        <v>-11.542669584245075</v>
      </c>
      <c r="N21" s="14">
        <f t="shared" si="0"/>
        <v>735</v>
      </c>
      <c r="O21" s="73">
        <v>11</v>
      </c>
      <c r="P21" s="22">
        <v>16931</v>
      </c>
      <c r="Q21" s="22">
        <v>12833</v>
      </c>
      <c r="R21" s="22">
        <v>4647</v>
      </c>
      <c r="S21" s="22">
        <v>3066</v>
      </c>
      <c r="T21" s="64">
        <f aca="true" t="shared" si="5" ref="T21:T32">(P21/Q21*100)-100</f>
        <v>31.933296968752444</v>
      </c>
      <c r="U21" s="75">
        <v>817484</v>
      </c>
      <c r="V21" s="14">
        <f t="shared" si="1"/>
        <v>1539.1818181818182</v>
      </c>
      <c r="W21" s="75">
        <f t="shared" si="2"/>
        <v>834415</v>
      </c>
      <c r="X21" s="75">
        <v>194931</v>
      </c>
      <c r="Y21" s="76">
        <f t="shared" si="3"/>
        <v>199578</v>
      </c>
    </row>
    <row r="22" spans="1:25" ht="12.75">
      <c r="A22" s="72">
        <v>9</v>
      </c>
      <c r="B22" s="72">
        <v>8</v>
      </c>
      <c r="C22" s="4" t="s">
        <v>58</v>
      </c>
      <c r="D22" s="4" t="s">
        <v>59</v>
      </c>
      <c r="E22" s="15" t="s">
        <v>44</v>
      </c>
      <c r="F22" s="15" t="s">
        <v>43</v>
      </c>
      <c r="G22" s="37">
        <v>7</v>
      </c>
      <c r="H22" s="37">
        <v>6</v>
      </c>
      <c r="I22" s="24">
        <v>4687</v>
      </c>
      <c r="J22" s="24">
        <v>6731</v>
      </c>
      <c r="K22" s="24">
        <v>819</v>
      </c>
      <c r="L22" s="24">
        <v>1242</v>
      </c>
      <c r="M22" s="64">
        <f t="shared" si="4"/>
        <v>-30.366958847125233</v>
      </c>
      <c r="N22" s="14">
        <f t="shared" si="0"/>
        <v>781.1666666666666</v>
      </c>
      <c r="O22" s="38">
        <v>6</v>
      </c>
      <c r="P22" s="14">
        <v>11073</v>
      </c>
      <c r="Q22" s="14">
        <v>7763</v>
      </c>
      <c r="R22" s="14">
        <v>2268</v>
      </c>
      <c r="S22" s="14">
        <v>1483</v>
      </c>
      <c r="T22" s="64">
        <f t="shared" si="5"/>
        <v>42.63815535231225</v>
      </c>
      <c r="U22" s="75">
        <v>136598</v>
      </c>
      <c r="V22" s="14">
        <f t="shared" si="1"/>
        <v>1845.5</v>
      </c>
      <c r="W22" s="75">
        <f t="shared" si="2"/>
        <v>147671</v>
      </c>
      <c r="X22" s="75">
        <v>26200</v>
      </c>
      <c r="Y22" s="76">
        <f t="shared" si="3"/>
        <v>28468</v>
      </c>
    </row>
    <row r="23" spans="1:25" ht="12.75">
      <c r="A23" s="72">
        <v>10</v>
      </c>
      <c r="B23" s="72">
        <v>9</v>
      </c>
      <c r="C23" s="89" t="s">
        <v>80</v>
      </c>
      <c r="D23" s="89" t="s">
        <v>81</v>
      </c>
      <c r="E23" s="15" t="s">
        <v>62</v>
      </c>
      <c r="F23" s="15" t="s">
        <v>42</v>
      </c>
      <c r="G23" s="37">
        <v>3</v>
      </c>
      <c r="H23" s="37">
        <v>8</v>
      </c>
      <c r="I23" s="24">
        <v>3812</v>
      </c>
      <c r="J23" s="24">
        <v>4507</v>
      </c>
      <c r="K23" s="24">
        <v>758</v>
      </c>
      <c r="L23" s="24">
        <v>899</v>
      </c>
      <c r="M23" s="64">
        <f t="shared" si="4"/>
        <v>-15.420457066785005</v>
      </c>
      <c r="N23" s="14">
        <f t="shared" si="0"/>
        <v>476.5</v>
      </c>
      <c r="O23" s="73">
        <v>8</v>
      </c>
      <c r="P23" s="14">
        <v>8273</v>
      </c>
      <c r="Q23" s="14">
        <v>6581</v>
      </c>
      <c r="R23" s="14">
        <v>1940</v>
      </c>
      <c r="S23" s="14">
        <v>1398</v>
      </c>
      <c r="T23" s="64">
        <f t="shared" si="5"/>
        <v>25.710378361951072</v>
      </c>
      <c r="U23" s="75">
        <v>24305</v>
      </c>
      <c r="V23" s="14">
        <f t="shared" si="1"/>
        <v>1034.125</v>
      </c>
      <c r="W23" s="75">
        <f t="shared" si="2"/>
        <v>32578</v>
      </c>
      <c r="X23" s="77">
        <v>5501</v>
      </c>
      <c r="Y23" s="76">
        <f t="shared" si="3"/>
        <v>7441</v>
      </c>
    </row>
    <row r="24" spans="1:25" ht="12.75">
      <c r="A24" s="72">
        <v>11</v>
      </c>
      <c r="B24" s="72">
        <v>11</v>
      </c>
      <c r="C24" s="89" t="s">
        <v>87</v>
      </c>
      <c r="D24" s="89" t="s">
        <v>88</v>
      </c>
      <c r="E24" s="15" t="s">
        <v>44</v>
      </c>
      <c r="F24" s="15" t="s">
        <v>50</v>
      </c>
      <c r="G24" s="37">
        <v>2</v>
      </c>
      <c r="H24" s="37">
        <v>1</v>
      </c>
      <c r="I24" s="24">
        <v>3718</v>
      </c>
      <c r="J24" s="24">
        <v>3661</v>
      </c>
      <c r="K24" s="24">
        <v>653</v>
      </c>
      <c r="L24" s="24">
        <v>653</v>
      </c>
      <c r="M24" s="64">
        <f t="shared" si="4"/>
        <v>1.5569516525539342</v>
      </c>
      <c r="N24" s="14">
        <f t="shared" si="0"/>
        <v>3718</v>
      </c>
      <c r="O24" s="37">
        <v>1</v>
      </c>
      <c r="P24" s="14">
        <v>6889</v>
      </c>
      <c r="Q24" s="14">
        <v>5781</v>
      </c>
      <c r="R24" s="14">
        <v>1294</v>
      </c>
      <c r="S24" s="14">
        <v>1076</v>
      </c>
      <c r="T24" s="64">
        <f t="shared" si="5"/>
        <v>19.16623421553365</v>
      </c>
      <c r="U24" s="85">
        <v>12365</v>
      </c>
      <c r="V24" s="14">
        <f t="shared" si="1"/>
        <v>6889</v>
      </c>
      <c r="W24" s="75">
        <f t="shared" si="2"/>
        <v>19254</v>
      </c>
      <c r="X24" s="77">
        <v>2610</v>
      </c>
      <c r="Y24" s="76">
        <f t="shared" si="3"/>
        <v>3904</v>
      </c>
    </row>
    <row r="25" spans="1:25" ht="12.75" customHeight="1">
      <c r="A25" s="51">
        <v>12</v>
      </c>
      <c r="B25" s="72">
        <v>7</v>
      </c>
      <c r="C25" s="4" t="s">
        <v>71</v>
      </c>
      <c r="D25" s="4" t="s">
        <v>72</v>
      </c>
      <c r="E25" s="15" t="s">
        <v>73</v>
      </c>
      <c r="F25" s="15" t="s">
        <v>36</v>
      </c>
      <c r="G25" s="37">
        <v>4</v>
      </c>
      <c r="H25" s="37">
        <v>8</v>
      </c>
      <c r="I25" s="24">
        <v>3462</v>
      </c>
      <c r="J25" s="24">
        <v>6995</v>
      </c>
      <c r="K25" s="94">
        <v>727</v>
      </c>
      <c r="L25" s="94">
        <v>1405</v>
      </c>
      <c r="M25" s="64">
        <f t="shared" si="4"/>
        <v>-50.50750536097212</v>
      </c>
      <c r="N25" s="14">
        <f t="shared" si="0"/>
        <v>432.75</v>
      </c>
      <c r="O25" s="73">
        <v>8</v>
      </c>
      <c r="P25" s="22">
        <v>5615</v>
      </c>
      <c r="Q25" s="22">
        <v>10348</v>
      </c>
      <c r="R25" s="92">
        <v>1329</v>
      </c>
      <c r="S25" s="92">
        <v>2270</v>
      </c>
      <c r="T25" s="64">
        <f t="shared" si="5"/>
        <v>-45.738306919211446</v>
      </c>
      <c r="U25" s="77">
        <v>66141</v>
      </c>
      <c r="V25" s="14">
        <f t="shared" si="1"/>
        <v>701.875</v>
      </c>
      <c r="W25" s="75">
        <f t="shared" si="2"/>
        <v>71756</v>
      </c>
      <c r="X25" s="75">
        <v>14783</v>
      </c>
      <c r="Y25" s="76">
        <f t="shared" si="3"/>
        <v>16112</v>
      </c>
    </row>
    <row r="26" spans="1:25" ht="12.75" customHeight="1">
      <c r="A26" s="72">
        <v>13</v>
      </c>
      <c r="B26" s="51">
        <v>12</v>
      </c>
      <c r="C26" s="4" t="s">
        <v>60</v>
      </c>
      <c r="D26" s="4" t="s">
        <v>61</v>
      </c>
      <c r="E26" s="15" t="s">
        <v>62</v>
      </c>
      <c r="F26" s="15" t="s">
        <v>42</v>
      </c>
      <c r="G26" s="37">
        <v>7</v>
      </c>
      <c r="H26" s="37">
        <v>8</v>
      </c>
      <c r="I26" s="14">
        <v>2456</v>
      </c>
      <c r="J26" s="14">
        <v>3589</v>
      </c>
      <c r="K26" s="14">
        <v>485</v>
      </c>
      <c r="L26" s="14">
        <v>739</v>
      </c>
      <c r="M26" s="64">
        <f t="shared" si="4"/>
        <v>-31.568682084146005</v>
      </c>
      <c r="N26" s="14">
        <f t="shared" si="0"/>
        <v>307</v>
      </c>
      <c r="O26" s="73">
        <v>8</v>
      </c>
      <c r="P26" s="14">
        <v>3953</v>
      </c>
      <c r="Q26" s="14">
        <v>5465</v>
      </c>
      <c r="R26" s="14">
        <v>826</v>
      </c>
      <c r="S26" s="14">
        <v>1209</v>
      </c>
      <c r="T26" s="64">
        <f t="shared" si="5"/>
        <v>-27.666971637694417</v>
      </c>
      <c r="U26" s="77">
        <v>153175</v>
      </c>
      <c r="V26" s="14">
        <f t="shared" si="1"/>
        <v>494.125</v>
      </c>
      <c r="W26" s="75">
        <f t="shared" si="2"/>
        <v>157128</v>
      </c>
      <c r="X26" s="75">
        <v>33347</v>
      </c>
      <c r="Y26" s="76">
        <f t="shared" si="3"/>
        <v>34173</v>
      </c>
    </row>
    <row r="27" spans="1:25" ht="12.75">
      <c r="A27" s="72">
        <v>14</v>
      </c>
      <c r="B27" s="72">
        <v>15</v>
      </c>
      <c r="C27" s="4" t="s">
        <v>65</v>
      </c>
      <c r="D27" s="4" t="s">
        <v>66</v>
      </c>
      <c r="E27" s="15" t="s">
        <v>62</v>
      </c>
      <c r="F27" s="15" t="s">
        <v>42</v>
      </c>
      <c r="G27" s="37">
        <v>5</v>
      </c>
      <c r="H27" s="37">
        <v>14</v>
      </c>
      <c r="I27" s="92">
        <v>2202</v>
      </c>
      <c r="J27" s="92">
        <v>2553</v>
      </c>
      <c r="K27" s="88">
        <v>411</v>
      </c>
      <c r="L27" s="88">
        <v>475</v>
      </c>
      <c r="M27" s="64">
        <f t="shared" si="4"/>
        <v>-13.748531139835478</v>
      </c>
      <c r="N27" s="14">
        <f t="shared" si="0"/>
        <v>157.28571428571428</v>
      </c>
      <c r="O27" s="73">
        <v>14</v>
      </c>
      <c r="P27" s="14">
        <v>3768</v>
      </c>
      <c r="Q27" s="14">
        <v>3797</v>
      </c>
      <c r="R27" s="14">
        <v>801</v>
      </c>
      <c r="S27" s="14">
        <v>757</v>
      </c>
      <c r="T27" s="64">
        <f t="shared" si="5"/>
        <v>-0.7637608638398632</v>
      </c>
      <c r="U27" s="75">
        <v>44344</v>
      </c>
      <c r="V27" s="14">
        <f t="shared" si="1"/>
        <v>269.14285714285717</v>
      </c>
      <c r="W27" s="75">
        <f t="shared" si="2"/>
        <v>48112</v>
      </c>
      <c r="X27" s="77">
        <v>8682</v>
      </c>
      <c r="Y27" s="76">
        <f t="shared" si="3"/>
        <v>9483</v>
      </c>
    </row>
    <row r="28" spans="1:25" ht="12.75">
      <c r="A28" s="72">
        <v>15</v>
      </c>
      <c r="B28" s="72">
        <v>10</v>
      </c>
      <c r="C28" s="4" t="s">
        <v>82</v>
      </c>
      <c r="D28" s="4" t="s">
        <v>83</v>
      </c>
      <c r="E28" s="15" t="s">
        <v>44</v>
      </c>
      <c r="F28" s="15" t="s">
        <v>36</v>
      </c>
      <c r="G28" s="37">
        <v>2</v>
      </c>
      <c r="H28" s="37">
        <v>6</v>
      </c>
      <c r="I28" s="24">
        <v>1849</v>
      </c>
      <c r="J28" s="24">
        <v>2966</v>
      </c>
      <c r="K28" s="90">
        <v>385</v>
      </c>
      <c r="L28" s="90">
        <v>589</v>
      </c>
      <c r="M28" s="64">
        <f t="shared" si="4"/>
        <v>-37.660148347943355</v>
      </c>
      <c r="N28" s="14">
        <f t="shared" si="0"/>
        <v>308.1666666666667</v>
      </c>
      <c r="O28" s="38">
        <v>6</v>
      </c>
      <c r="P28" s="14">
        <v>3500</v>
      </c>
      <c r="Q28" s="14">
        <v>5853</v>
      </c>
      <c r="R28" s="14">
        <v>842</v>
      </c>
      <c r="S28" s="14">
        <v>1239</v>
      </c>
      <c r="T28" s="64">
        <f t="shared" si="5"/>
        <v>-40.201606014009904</v>
      </c>
      <c r="U28" s="75">
        <v>5853</v>
      </c>
      <c r="V28" s="14">
        <f t="shared" si="1"/>
        <v>583.3333333333334</v>
      </c>
      <c r="W28" s="75">
        <f t="shared" si="2"/>
        <v>9353</v>
      </c>
      <c r="X28" s="77">
        <v>1239</v>
      </c>
      <c r="Y28" s="76">
        <f t="shared" si="3"/>
        <v>2081</v>
      </c>
    </row>
    <row r="29" spans="1:25" ht="12.75">
      <c r="A29" s="72">
        <v>16</v>
      </c>
      <c r="B29" s="72">
        <v>14</v>
      </c>
      <c r="C29" s="4" t="s">
        <v>86</v>
      </c>
      <c r="D29" s="4" t="s">
        <v>86</v>
      </c>
      <c r="E29" s="15" t="s">
        <v>53</v>
      </c>
      <c r="F29" s="15" t="s">
        <v>50</v>
      </c>
      <c r="G29" s="37">
        <v>2</v>
      </c>
      <c r="H29" s="37">
        <v>3</v>
      </c>
      <c r="I29" s="24">
        <v>1568</v>
      </c>
      <c r="J29" s="24">
        <v>2015</v>
      </c>
      <c r="K29" s="92">
        <v>338</v>
      </c>
      <c r="L29" s="92">
        <v>454</v>
      </c>
      <c r="M29" s="64">
        <f t="shared" si="4"/>
        <v>-22.183622828784124</v>
      </c>
      <c r="N29" s="14">
        <f t="shared" si="0"/>
        <v>522.6666666666666</v>
      </c>
      <c r="O29" s="37">
        <v>3</v>
      </c>
      <c r="P29" s="22">
        <v>3341</v>
      </c>
      <c r="Q29" s="22">
        <v>3869</v>
      </c>
      <c r="R29" s="22">
        <v>749</v>
      </c>
      <c r="S29" s="22">
        <v>913</v>
      </c>
      <c r="T29" s="64">
        <f t="shared" si="5"/>
        <v>-13.646937193073143</v>
      </c>
      <c r="U29" s="75">
        <v>4403</v>
      </c>
      <c r="V29" s="14">
        <f t="shared" si="1"/>
        <v>1113.6666666666667</v>
      </c>
      <c r="W29" s="75">
        <f t="shared" si="2"/>
        <v>7744</v>
      </c>
      <c r="X29" s="75">
        <v>1925</v>
      </c>
      <c r="Y29" s="76">
        <f t="shared" si="3"/>
        <v>2674</v>
      </c>
    </row>
    <row r="30" spans="1:25" ht="12.75">
      <c r="A30" s="72">
        <v>17</v>
      </c>
      <c r="B30" s="72">
        <v>13</v>
      </c>
      <c r="C30" s="4" t="s">
        <v>56</v>
      </c>
      <c r="D30" s="4" t="s">
        <v>57</v>
      </c>
      <c r="E30" s="15" t="s">
        <v>55</v>
      </c>
      <c r="F30" s="15" t="s">
        <v>36</v>
      </c>
      <c r="G30" s="37">
        <v>9</v>
      </c>
      <c r="H30" s="37">
        <v>13</v>
      </c>
      <c r="I30" s="24">
        <v>1799</v>
      </c>
      <c r="J30" s="24">
        <v>2787</v>
      </c>
      <c r="K30" s="90">
        <v>372</v>
      </c>
      <c r="L30" s="90">
        <v>578</v>
      </c>
      <c r="M30" s="64">
        <f t="shared" si="4"/>
        <v>-35.4503049874417</v>
      </c>
      <c r="N30" s="14">
        <f t="shared" si="0"/>
        <v>138.3846153846154</v>
      </c>
      <c r="O30" s="38">
        <v>13</v>
      </c>
      <c r="P30" s="14">
        <v>3086</v>
      </c>
      <c r="Q30" s="14">
        <v>4186</v>
      </c>
      <c r="R30" s="14">
        <v>688</v>
      </c>
      <c r="S30" s="14">
        <v>895</v>
      </c>
      <c r="T30" s="64">
        <f t="shared" si="5"/>
        <v>-26.278069756330623</v>
      </c>
      <c r="U30" s="75">
        <v>373819</v>
      </c>
      <c r="V30" s="14">
        <f t="shared" si="1"/>
        <v>237.3846153846154</v>
      </c>
      <c r="W30" s="75">
        <f t="shared" si="2"/>
        <v>376905</v>
      </c>
      <c r="X30" s="75">
        <v>82321</v>
      </c>
      <c r="Y30" s="76">
        <f t="shared" si="3"/>
        <v>83009</v>
      </c>
    </row>
    <row r="31" spans="1:25" ht="12.75">
      <c r="A31" s="72">
        <v>18</v>
      </c>
      <c r="B31" s="72">
        <v>16</v>
      </c>
      <c r="C31" s="4" t="s">
        <v>63</v>
      </c>
      <c r="D31" s="4" t="s">
        <v>64</v>
      </c>
      <c r="E31" s="15" t="s">
        <v>44</v>
      </c>
      <c r="F31" s="15" t="s">
        <v>43</v>
      </c>
      <c r="G31" s="37">
        <v>6</v>
      </c>
      <c r="H31" s="37">
        <v>3</v>
      </c>
      <c r="I31" s="24">
        <v>1706</v>
      </c>
      <c r="J31" s="24">
        <v>1751</v>
      </c>
      <c r="K31" s="24">
        <v>388</v>
      </c>
      <c r="L31" s="24">
        <v>414</v>
      </c>
      <c r="M31" s="64">
        <f t="shared" si="4"/>
        <v>-2.5699600228440858</v>
      </c>
      <c r="N31" s="14">
        <f t="shared" si="0"/>
        <v>568.6666666666666</v>
      </c>
      <c r="O31" s="73">
        <v>3</v>
      </c>
      <c r="P31" s="14">
        <v>3037</v>
      </c>
      <c r="Q31" s="14">
        <v>2583</v>
      </c>
      <c r="R31" s="14">
        <v>769</v>
      </c>
      <c r="S31" s="14">
        <v>625</v>
      </c>
      <c r="T31" s="64">
        <f t="shared" si="5"/>
        <v>17.576461478900512</v>
      </c>
      <c r="U31" s="80">
        <v>31898</v>
      </c>
      <c r="V31" s="14">
        <f t="shared" si="1"/>
        <v>1012.3333333333334</v>
      </c>
      <c r="W31" s="75">
        <f t="shared" si="2"/>
        <v>34935</v>
      </c>
      <c r="X31" s="75">
        <v>7267</v>
      </c>
      <c r="Y31" s="76">
        <f t="shared" si="3"/>
        <v>8036</v>
      </c>
    </row>
    <row r="32" spans="1:25" ht="12.75">
      <c r="A32" s="72">
        <v>19</v>
      </c>
      <c r="B32" s="72">
        <v>17</v>
      </c>
      <c r="C32" s="4" t="s">
        <v>67</v>
      </c>
      <c r="D32" s="4" t="s">
        <v>68</v>
      </c>
      <c r="E32" s="15" t="s">
        <v>44</v>
      </c>
      <c r="F32" s="15" t="s">
        <v>50</v>
      </c>
      <c r="G32" s="37">
        <v>4</v>
      </c>
      <c r="H32" s="37">
        <v>1</v>
      </c>
      <c r="I32" s="14">
        <v>1029</v>
      </c>
      <c r="J32" s="14">
        <v>1347</v>
      </c>
      <c r="K32" s="90">
        <v>214</v>
      </c>
      <c r="L32" s="90">
        <v>281</v>
      </c>
      <c r="M32" s="64">
        <f t="shared" si="4"/>
        <v>-23.608017817371945</v>
      </c>
      <c r="N32" s="14">
        <f t="shared" si="0"/>
        <v>1029</v>
      </c>
      <c r="O32" s="73">
        <v>1</v>
      </c>
      <c r="P32" s="74">
        <v>1848</v>
      </c>
      <c r="Q32" s="74">
        <v>3594</v>
      </c>
      <c r="R32" s="74">
        <v>403</v>
      </c>
      <c r="S32" s="74">
        <v>637</v>
      </c>
      <c r="T32" s="64">
        <f t="shared" si="5"/>
        <v>-48.58096828046744</v>
      </c>
      <c r="U32" s="80">
        <v>15294</v>
      </c>
      <c r="V32" s="14">
        <f t="shared" si="1"/>
        <v>1848</v>
      </c>
      <c r="W32" s="75">
        <f t="shared" si="2"/>
        <v>17142</v>
      </c>
      <c r="X32" s="75">
        <v>3594</v>
      </c>
      <c r="Y32" s="76">
        <f t="shared" si="3"/>
        <v>3997</v>
      </c>
    </row>
    <row r="33" spans="1:25" ht="13.5" thickBot="1">
      <c r="A33" s="50">
        <v>20</v>
      </c>
      <c r="B33" s="50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73"/>
      <c r="P33" s="14"/>
      <c r="Q33" s="14"/>
      <c r="R33" s="14"/>
      <c r="S33" s="14"/>
      <c r="T33" s="64"/>
      <c r="U33" s="93"/>
      <c r="V33" s="14"/>
      <c r="W33" s="75"/>
      <c r="X33" s="75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139</v>
      </c>
      <c r="I34" s="31">
        <f>SUM(I14:I33)</f>
        <v>165571</v>
      </c>
      <c r="J34" s="31">
        <v>232940</v>
      </c>
      <c r="K34" s="31">
        <f>SUM(K14:K33)</f>
        <v>32767</v>
      </c>
      <c r="L34" s="31">
        <v>44683</v>
      </c>
      <c r="M34" s="68">
        <f>(I34/J34*100)-100</f>
        <v>-28.921181420108184</v>
      </c>
      <c r="N34" s="32">
        <f>I34/H34</f>
        <v>1191.158273381295</v>
      </c>
      <c r="O34" s="34">
        <f>SUM(O14:O33)</f>
        <v>139</v>
      </c>
      <c r="P34" s="31">
        <f>SUM(P14:P33)</f>
        <v>325446</v>
      </c>
      <c r="Q34" s="31">
        <v>348995</v>
      </c>
      <c r="R34" s="31">
        <f>SUM(R14:R33)</f>
        <v>73160</v>
      </c>
      <c r="S34" s="31">
        <v>70166</v>
      </c>
      <c r="T34" s="68">
        <f>(P34/Q34*100)-100</f>
        <v>-6.747661141277092</v>
      </c>
      <c r="U34" s="78">
        <f>SUM(U14:U33)</f>
        <v>2097041</v>
      </c>
      <c r="V34" s="32">
        <f>P34/O34</f>
        <v>2341.338129496403</v>
      </c>
      <c r="W34" s="75">
        <f>SUM(U34,P34)</f>
        <v>2422487</v>
      </c>
      <c r="X34" s="79">
        <f>SUM(X14:X33)</f>
        <v>469447</v>
      </c>
      <c r="Y34" s="35">
        <f>SUM(Y14:Y33)</f>
        <v>542607</v>
      </c>
    </row>
    <row r="35" spans="9:12" ht="12.75">
      <c r="I35" s="23"/>
      <c r="J35" s="23"/>
      <c r="K35" s="23"/>
      <c r="L35" s="2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6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7"/>
      <c r="E3" s="87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18 - Feb</v>
      </c>
      <c r="L4" s="20"/>
      <c r="M4" s="62" t="str">
        <f>'WEEKLY COMPETITIVE REPORT'!M4</f>
        <v>20 - Feb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0.7249</v>
      </c>
    </row>
    <row r="5" spans="1:25" s="2" customFormat="1" ht="11.25">
      <c r="A5" s="8"/>
      <c r="B5" s="8"/>
      <c r="C5" s="8" t="s">
        <v>0</v>
      </c>
      <c r="D5" s="8"/>
      <c r="E5" s="91"/>
      <c r="F5" s="8"/>
      <c r="G5" s="3" t="s">
        <v>4</v>
      </c>
      <c r="H5" s="7"/>
      <c r="I5" s="7"/>
      <c r="J5" s="7"/>
      <c r="K5" s="67" t="str">
        <f>'WEEKLY COMPETITIVE REPORT'!K5</f>
        <v>17 - Feb</v>
      </c>
      <c r="L5" s="7"/>
      <c r="M5" s="63" t="str">
        <f>'WEEKLY COMPETITIVE REPORT'!M5</f>
        <v>23 - Feb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40598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46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49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2</v>
      </c>
      <c r="C14" s="4" t="str">
        <f>'WEEKLY COMPETITIVE REPORT'!C14</f>
        <v>TANGLED</v>
      </c>
      <c r="D14" s="4" t="str">
        <f>'WEEKLY COMPETITIVE REPORT'!D14</f>
        <v>ZLATOLASKA</v>
      </c>
      <c r="E14" s="4" t="str">
        <f>'WEEKLY COMPETITIVE REPORT'!E14</f>
        <v>WDI</v>
      </c>
      <c r="F14" s="4" t="str">
        <f>'WEEKLY COMPETITIVE REPORT'!F14</f>
        <v>CENEX</v>
      </c>
      <c r="G14" s="37">
        <f>'WEEKLY COMPETITIVE REPORT'!G14</f>
        <v>4</v>
      </c>
      <c r="H14" s="37">
        <f>'WEEKLY COMPETITIVE REPORT'!H14</f>
        <v>17</v>
      </c>
      <c r="I14" s="14">
        <f>'WEEKLY COMPETITIVE REPORT'!I14/Y4</f>
        <v>35003.448751551936</v>
      </c>
      <c r="J14" s="14">
        <f>'WEEKLY COMPETITIVE REPORT'!J14/Y4</f>
        <v>48750.172437577596</v>
      </c>
      <c r="K14" s="22">
        <f>'WEEKLY COMPETITIVE REPORT'!K14</f>
        <v>4803</v>
      </c>
      <c r="L14" s="22">
        <f>'WEEKLY COMPETITIVE REPORT'!L14</f>
        <v>6631</v>
      </c>
      <c r="M14" s="64">
        <f>'WEEKLY COMPETITIVE REPORT'!M14</f>
        <v>-28.198307818557396</v>
      </c>
      <c r="N14" s="14">
        <f aca="true" t="shared" si="0" ref="N14:N20">I14/H14</f>
        <v>2059.026397150114</v>
      </c>
      <c r="O14" s="37">
        <f>'WEEKLY COMPETITIVE REPORT'!O14</f>
        <v>17</v>
      </c>
      <c r="P14" s="14">
        <f>'WEEKLY COMPETITIVE REPORT'!P14/Y4</f>
        <v>89984.82549317148</v>
      </c>
      <c r="Q14" s="14">
        <f>'WEEKLY COMPETITIVE REPORT'!Q14/Y4</f>
        <v>59112.9811008415</v>
      </c>
      <c r="R14" s="22">
        <f>'WEEKLY COMPETITIVE REPORT'!R14</f>
        <v>14195</v>
      </c>
      <c r="S14" s="22">
        <f>'WEEKLY COMPETITIVE REPORT'!S14</f>
        <v>8323</v>
      </c>
      <c r="T14" s="64">
        <f>'WEEKLY COMPETITIVE REPORT'!T14</f>
        <v>52.225152271825635</v>
      </c>
      <c r="U14" s="14">
        <f>'WEEKLY COMPETITIVE REPORT'!U14/Y4</f>
        <v>229490.96427093394</v>
      </c>
      <c r="V14" s="14">
        <f aca="true" t="shared" si="1" ref="V14:V20">P14/O14</f>
        <v>5293.2250290100865</v>
      </c>
      <c r="W14" s="25">
        <f aca="true" t="shared" si="2" ref="W14:W20">P14+U14</f>
        <v>319475.7897641054</v>
      </c>
      <c r="X14" s="22">
        <f>'WEEKLY COMPETITIVE REPORT'!X14</f>
        <v>33568</v>
      </c>
      <c r="Y14" s="56">
        <f>'WEEKLY COMPETITIVE REPORT'!Y14</f>
        <v>47763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JUST GO WITH IT</v>
      </c>
      <c r="D15" s="4" t="str">
        <f>'WEEKLY COMPETITIVE REPORT'!D15</f>
        <v>MOJA NEPRAVA ŽENA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2</v>
      </c>
      <c r="H15" s="37">
        <f>'WEEKLY COMPETITIVE REPORT'!H15</f>
        <v>8</v>
      </c>
      <c r="I15" s="14">
        <f>'WEEKLY COMPETITIVE REPORT'!I15/Y4</f>
        <v>46702.99351634708</v>
      </c>
      <c r="J15" s="14">
        <f>'WEEKLY COMPETITIVE REPORT'!J15/Y4</f>
        <v>48208.02869361291</v>
      </c>
      <c r="K15" s="22">
        <f>'WEEKLY COMPETITIVE REPORT'!K15</f>
        <v>6758</v>
      </c>
      <c r="L15" s="22">
        <f>'WEEKLY COMPETITIVE REPORT'!L15</f>
        <v>6988</v>
      </c>
      <c r="M15" s="64">
        <f>'WEEKLY COMPETITIVE REPORT'!M15</f>
        <v>-3.121959594803414</v>
      </c>
      <c r="N15" s="14">
        <f t="shared" si="0"/>
        <v>5837.874189543385</v>
      </c>
      <c r="O15" s="37">
        <f>'WEEKLY COMPETITIVE REPORT'!O15</f>
        <v>8</v>
      </c>
      <c r="P15" s="14">
        <f>'WEEKLY COMPETITIVE REPORT'!P15/Y4</f>
        <v>80641.4677886605</v>
      </c>
      <c r="Q15" s="14">
        <f>'WEEKLY COMPETITIVE REPORT'!Q15/Y4</f>
        <v>80342.11615395227</v>
      </c>
      <c r="R15" s="22">
        <f>'WEEKLY COMPETITIVE REPORT'!R15</f>
        <v>13454</v>
      </c>
      <c r="S15" s="22">
        <f>'WEEKLY COMPETITIVE REPORT'!S15</f>
        <v>12913</v>
      </c>
      <c r="T15" s="64">
        <f>'WEEKLY COMPETITIVE REPORT'!T15</f>
        <v>0.3725961538461462</v>
      </c>
      <c r="U15" s="14">
        <f>'WEEKLY COMPETITIVE REPORT'!U15/Y4</f>
        <v>81822.32032004415</v>
      </c>
      <c r="V15" s="14">
        <f t="shared" si="1"/>
        <v>10080.183473582563</v>
      </c>
      <c r="W15" s="25">
        <f t="shared" si="2"/>
        <v>162463.78810870467</v>
      </c>
      <c r="X15" s="22">
        <f>'WEEKLY COMPETITIVE REPORT'!X15</f>
        <v>13134</v>
      </c>
      <c r="Y15" s="56">
        <f>'WEEKLY COMPETITIVE REPORT'!Y15</f>
        <v>26588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BIG MOMMAS: LIKE FATHER LIKE SON</v>
      </c>
      <c r="D16" s="4" t="str">
        <f>'WEEKLY COMPETITIVE REPORT'!D16</f>
        <v>DEBELA MAMA: KAKERŠN OČE TAKŠEN SIN</v>
      </c>
      <c r="E16" s="4" t="str">
        <f>'WEEKLY COMPETITIVE REPORT'!E16</f>
        <v>FOX</v>
      </c>
      <c r="F16" s="4" t="str">
        <f>'WEEKLY COMPETITIVE REPORT'!F16</f>
        <v>CF</v>
      </c>
      <c r="G16" s="37">
        <f>'WEEKLY COMPETITIVE REPORT'!G16</f>
        <v>1</v>
      </c>
      <c r="H16" s="37">
        <f>'WEEKLY COMPETITIVE REPORT'!H16</f>
        <v>5</v>
      </c>
      <c r="I16" s="14">
        <f>'WEEKLY COMPETITIVE REPORT'!I16/Y4</f>
        <v>24613.050075872536</v>
      </c>
      <c r="J16" s="14">
        <f>'WEEKLY COMPETITIVE REPORT'!J16/Y4</f>
        <v>0</v>
      </c>
      <c r="K16" s="22">
        <f>'WEEKLY COMPETITIVE REPORT'!K16</f>
        <v>3611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4922.610015174507</v>
      </c>
      <c r="O16" s="37">
        <f>'WEEKLY COMPETITIVE REPORT'!O16</f>
        <v>5</v>
      </c>
      <c r="P16" s="14">
        <f>'WEEKLY COMPETITIVE REPORT'!P16/Y4</f>
        <v>47369.29231618154</v>
      </c>
      <c r="Q16" s="14">
        <f>'WEEKLY COMPETITIVE REPORT'!Q16/Y4</f>
        <v>0</v>
      </c>
      <c r="R16" s="22">
        <f>'WEEKLY COMPETITIVE REPORT'!R16</f>
        <v>8119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1042.9024693061112</v>
      </c>
      <c r="V16" s="14">
        <f t="shared" si="1"/>
        <v>9473.858463236309</v>
      </c>
      <c r="W16" s="25">
        <f t="shared" si="2"/>
        <v>48412.194785487656</v>
      </c>
      <c r="X16" s="22">
        <f>'WEEKLY COMPETITIVE REPORT'!X16</f>
        <v>157</v>
      </c>
      <c r="Y16" s="56">
        <f>'WEEKLY COMPETITIVE REPORT'!Y16</f>
        <v>8276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KING'S SPEECH</v>
      </c>
      <c r="D17" s="4" t="str">
        <f>'WEEKLY COMPETITIVE REPORT'!D17</f>
        <v>KRALJEV GOVOR</v>
      </c>
      <c r="E17" s="4" t="str">
        <f>'WEEKLY COMPETITIVE REPORT'!E17</f>
        <v>INDEP</v>
      </c>
      <c r="F17" s="4" t="str">
        <f>'WEEKLY COMPETITIVE REPORT'!F17</f>
        <v>Cinemania</v>
      </c>
      <c r="G17" s="37">
        <f>'WEEKLY COMPETITIVE REPORT'!G17</f>
        <v>3</v>
      </c>
      <c r="H17" s="37">
        <f>'WEEKLY COMPETITIVE REPORT'!H17</f>
        <v>6</v>
      </c>
      <c r="I17" s="14">
        <f>'WEEKLY COMPETITIVE REPORT'!I17/Y4</f>
        <v>27074.079183335634</v>
      </c>
      <c r="J17" s="14">
        <f>'WEEKLY COMPETITIVE REPORT'!J17/Y4</f>
        <v>28332.183749482687</v>
      </c>
      <c r="K17" s="22">
        <f>'WEEKLY COMPETITIVE REPORT'!K17</f>
        <v>3893</v>
      </c>
      <c r="L17" s="22">
        <f>'WEEKLY COMPETITIVE REPORT'!L17</f>
        <v>4080</v>
      </c>
      <c r="M17" s="64">
        <f>'WEEKLY COMPETITIVE REPORT'!M17</f>
        <v>-4.440549225825293</v>
      </c>
      <c r="N17" s="14">
        <f t="shared" si="0"/>
        <v>4512.346530555939</v>
      </c>
      <c r="O17" s="37">
        <f>'WEEKLY COMPETITIVE REPORT'!O17</f>
        <v>6</v>
      </c>
      <c r="P17" s="14">
        <f>'WEEKLY COMPETITIVE REPORT'!P17/Y4</f>
        <v>46874.05159332322</v>
      </c>
      <c r="Q17" s="14">
        <f>'WEEKLY COMPETITIVE REPORT'!Q17/Y4</f>
        <v>45718.030073113536</v>
      </c>
      <c r="R17" s="22">
        <f>'WEEKLY COMPETITIVE REPORT'!R17</f>
        <v>7325</v>
      </c>
      <c r="S17" s="22">
        <f>'WEEKLY COMPETITIVE REPORT'!S17</f>
        <v>7109</v>
      </c>
      <c r="T17" s="64">
        <f>'WEEKLY COMPETITIVE REPORT'!T17</f>
        <v>2.5285899640928164</v>
      </c>
      <c r="U17" s="14">
        <f>'WEEKLY COMPETITIVE REPORT'!U17/Y4</f>
        <v>86755.41453993654</v>
      </c>
      <c r="V17" s="14">
        <f t="shared" si="1"/>
        <v>7812.341932220536</v>
      </c>
      <c r="W17" s="25">
        <f t="shared" si="2"/>
        <v>133629.46613325976</v>
      </c>
      <c r="X17" s="22">
        <f>'WEEKLY COMPETITIVE REPORT'!X17</f>
        <v>13859</v>
      </c>
      <c r="Y17" s="56">
        <f>'WEEKLY COMPETITIVE REPORT'!Y17</f>
        <v>21184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GULLVER'S TRAVELS</v>
      </c>
      <c r="D18" s="4" t="str">
        <f>'WEEKLY COMPETITIVE REPORT'!D18</f>
        <v>GULLIVERJEVA POTOVANJA</v>
      </c>
      <c r="E18" s="4" t="str">
        <f>'WEEKLY COMPETITIVE REPORT'!E18</f>
        <v>FOX</v>
      </c>
      <c r="F18" s="4" t="str">
        <f>'WEEKLY COMPETITIVE REPORT'!F18</f>
        <v>CF</v>
      </c>
      <c r="G18" s="37">
        <f>'WEEKLY COMPETITIVE REPORT'!G18</f>
        <v>3</v>
      </c>
      <c r="H18" s="37">
        <f>'WEEKLY COMPETITIVE REPORT'!H18</f>
        <v>14</v>
      </c>
      <c r="I18" s="14">
        <f>'WEEKLY COMPETITIVE REPORT'!I18/Y4</f>
        <v>14117.809353014209</v>
      </c>
      <c r="J18" s="14">
        <f>'WEEKLY COMPETITIVE REPORT'!J18/Y4</f>
        <v>19489.584770313148</v>
      </c>
      <c r="K18" s="22">
        <f>'WEEKLY COMPETITIVE REPORT'!K18</f>
        <v>1914</v>
      </c>
      <c r="L18" s="22">
        <f>'WEEKLY COMPETITIVE REPORT'!L18</f>
        <v>2647</v>
      </c>
      <c r="M18" s="64">
        <f>'WEEKLY COMPETITIVE REPORT'!M18</f>
        <v>-27.562287655719146</v>
      </c>
      <c r="N18" s="14">
        <f t="shared" si="0"/>
        <v>1008.4149537867291</v>
      </c>
      <c r="O18" s="37">
        <f>'WEEKLY COMPETITIVE REPORT'!O18</f>
        <v>14</v>
      </c>
      <c r="P18" s="14">
        <f>'WEEKLY COMPETITIVE REPORT'!P18/Y4</f>
        <v>32786.591253966064</v>
      </c>
      <c r="Q18" s="14">
        <f>'WEEKLY COMPETITIVE REPORT'!Q18/Y4</f>
        <v>25549.73099737895</v>
      </c>
      <c r="R18" s="22">
        <f>'WEEKLY COMPETITIVE REPORT'!R18</f>
        <v>5057</v>
      </c>
      <c r="S18" s="22">
        <f>'WEEKLY COMPETITIVE REPORT'!S18</f>
        <v>3657</v>
      </c>
      <c r="T18" s="64">
        <f>'WEEKLY COMPETITIVE REPORT'!T18</f>
        <v>28.324604502996607</v>
      </c>
      <c r="U18" s="14">
        <f>'WEEKLY COMPETITIVE REPORT'!U18/Y4</f>
        <v>63091.4608911574</v>
      </c>
      <c r="V18" s="14">
        <f t="shared" si="1"/>
        <v>2341.8993752832903</v>
      </c>
      <c r="W18" s="25">
        <f t="shared" si="2"/>
        <v>95878.05214512347</v>
      </c>
      <c r="X18" s="22">
        <f>'WEEKLY COMPETITIVE REPORT'!X18</f>
        <v>9218</v>
      </c>
      <c r="Y18" s="56">
        <f>'WEEKLY COMPETITIVE REPORT'!Y18</f>
        <v>14275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BLACK SWAN</v>
      </c>
      <c r="D19" s="4" t="str">
        <f>'WEEKLY COMPETITIVE REPORT'!D19</f>
        <v>ČRNI LABOD</v>
      </c>
      <c r="E19" s="4" t="str">
        <f>'WEEKLY COMPETITIVE REPORT'!E19</f>
        <v>FOX</v>
      </c>
      <c r="F19" s="4" t="str">
        <f>'WEEKLY COMPETITIVE REPORT'!F19</f>
        <v>CF</v>
      </c>
      <c r="G19" s="37">
        <f>'WEEKLY COMPETITIVE REPORT'!G19</f>
        <v>4</v>
      </c>
      <c r="H19" s="37">
        <f>'WEEKLY COMPETITIVE REPORT'!H19</f>
        <v>3</v>
      </c>
      <c r="I19" s="14">
        <f>'WEEKLY COMPETITIVE REPORT'!I19/Y4</f>
        <v>15217.271347772106</v>
      </c>
      <c r="J19" s="14">
        <f>'WEEKLY COMPETITIVE REPORT'!J19/Y4</f>
        <v>17010.62215477997</v>
      </c>
      <c r="K19" s="22">
        <f>'WEEKLY COMPETITIVE REPORT'!K19</f>
        <v>2163</v>
      </c>
      <c r="L19" s="22">
        <f>'WEEKLY COMPETITIVE REPORT'!L19</f>
        <v>2423</v>
      </c>
      <c r="M19" s="64">
        <f>'WEEKLY COMPETITIVE REPORT'!M19</f>
        <v>-10.54253507420323</v>
      </c>
      <c r="N19" s="14">
        <f t="shared" si="0"/>
        <v>5072.423782590702</v>
      </c>
      <c r="O19" s="37">
        <f>'WEEKLY COMPETITIVE REPORT'!O19</f>
        <v>3</v>
      </c>
      <c r="P19" s="14">
        <f>'WEEKLY COMPETITIVE REPORT'!P19/Y4</f>
        <v>26827.148572216858</v>
      </c>
      <c r="Q19" s="14">
        <f>'WEEKLY COMPETITIVE REPORT'!Q19/Y4</f>
        <v>27537.59139191613</v>
      </c>
      <c r="R19" s="22">
        <f>'WEEKLY COMPETITIVE REPORT'!R19</f>
        <v>4304</v>
      </c>
      <c r="S19" s="22">
        <f>'WEEKLY COMPETITIVE REPORT'!S19</f>
        <v>4318</v>
      </c>
      <c r="T19" s="64">
        <f>'WEEKLY COMPETITIVE REPORT'!T19</f>
        <v>-2.579901813445545</v>
      </c>
      <c r="U19" s="14">
        <f>'WEEKLY COMPETITIVE REPORT'!U19/Y4</f>
        <v>103975.72078907436</v>
      </c>
      <c r="V19" s="14">
        <f t="shared" si="1"/>
        <v>8942.382857405619</v>
      </c>
      <c r="W19" s="25">
        <f t="shared" si="2"/>
        <v>130802.86936129122</v>
      </c>
      <c r="X19" s="22">
        <f>'WEEKLY COMPETITIVE REPORT'!X19</f>
        <v>16616</v>
      </c>
      <c r="Y19" s="56">
        <f>'WEEKLY COMPETITIVE REPORT'!Y19</f>
        <v>20920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TRUE GRIT</v>
      </c>
      <c r="D20" s="4" t="str">
        <f>'WEEKLY COMPETITIVE REPORT'!D20</f>
        <v>PRAVI POGUM</v>
      </c>
      <c r="E20" s="4" t="str">
        <f>'WEEKLY COMPETITIVE REPORT'!E20</f>
        <v>IPAR</v>
      </c>
      <c r="F20" s="4" t="str">
        <f>'WEEKLY COMPETITIVE REPORT'!F20</f>
        <v>Karantanija</v>
      </c>
      <c r="G20" s="37">
        <f>'WEEKLY COMPETITIVE REPORT'!G20</f>
        <v>1</v>
      </c>
      <c r="H20" s="37">
        <f>'WEEKLY COMPETITIVE REPORT'!H20</f>
        <v>4</v>
      </c>
      <c r="I20" s="14">
        <f>'WEEKLY COMPETITIVE REPORT'!I20/Y4</f>
        <v>15500.06897503104</v>
      </c>
      <c r="J20" s="14">
        <f>'WEEKLY COMPETITIVE REPORT'!J20/Y4</f>
        <v>0</v>
      </c>
      <c r="K20" s="22">
        <f>'WEEKLY COMPETITIVE REPORT'!K20</f>
        <v>2230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3875.01724375776</v>
      </c>
      <c r="O20" s="37">
        <f>'WEEKLY COMPETITIVE REPORT'!O20</f>
        <v>4</v>
      </c>
      <c r="P20" s="14">
        <f>'WEEKLY COMPETITIVE REPORT'!P20/Y4</f>
        <v>26091.874741343632</v>
      </c>
      <c r="Q20" s="14">
        <f>'WEEKLY COMPETITIVE REPORT'!Q20/Y4</f>
        <v>0</v>
      </c>
      <c r="R20" s="22">
        <f>'WEEKLY COMPETITIVE REPORT'!R20</f>
        <v>4150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1295.3510829079873</v>
      </c>
      <c r="V20" s="14">
        <f t="shared" si="1"/>
        <v>6522.968685335908</v>
      </c>
      <c r="W20" s="25">
        <f t="shared" si="2"/>
        <v>27387.225824251618</v>
      </c>
      <c r="X20" s="22">
        <f>'WEEKLY COMPETITIVE REPORT'!X20</f>
        <v>495</v>
      </c>
      <c r="Y20" s="56">
        <f>'WEEKLY COMPETITIVE REPORT'!Y20</f>
        <v>4645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GREMO MI PO SVOJE</v>
      </c>
      <c r="D21" s="4" t="str">
        <f>'WEEKLY COMPETITIVE REPORT'!D21</f>
        <v>GREMO MI PO SVOJE</v>
      </c>
      <c r="E21" s="4" t="str">
        <f>'WEEKLY COMPETITIVE REPORT'!E21</f>
        <v>DOMEST</v>
      </c>
      <c r="F21" s="4" t="str">
        <f>'WEEKLY COMPETITIVE REPORT'!F21</f>
        <v>Cinemania</v>
      </c>
      <c r="G21" s="37">
        <f>'WEEKLY COMPETITIVE REPORT'!G21</f>
        <v>16</v>
      </c>
      <c r="H21" s="37">
        <f>'WEEKLY COMPETITIVE REPORT'!H21</f>
        <v>11</v>
      </c>
      <c r="I21" s="14">
        <f>'WEEKLY COMPETITIVE REPORT'!I21/Y4</f>
        <v>11153.262518968133</v>
      </c>
      <c r="J21" s="14">
        <f>'WEEKLY COMPETITIVE REPORT'!J21/Y4</f>
        <v>12608.635673886054</v>
      </c>
      <c r="K21" s="22">
        <f>'WEEKLY COMPETITIVE REPORT'!K21</f>
        <v>1845</v>
      </c>
      <c r="L21" s="22">
        <f>'WEEKLY COMPETITIVE REPORT'!L21</f>
        <v>2008</v>
      </c>
      <c r="M21" s="64">
        <f>'WEEKLY COMPETITIVE REPORT'!M21</f>
        <v>-11.542669584245075</v>
      </c>
      <c r="N21" s="14">
        <f aca="true" t="shared" si="3" ref="N21:N33">I21/H21</f>
        <v>1013.9329562698302</v>
      </c>
      <c r="O21" s="37">
        <f>'WEEKLY COMPETITIVE REPORT'!O21</f>
        <v>11</v>
      </c>
      <c r="P21" s="14">
        <f>'WEEKLY COMPETITIVE REPORT'!P21/Y4</f>
        <v>23356.325010346256</v>
      </c>
      <c r="Q21" s="14">
        <f>'WEEKLY COMPETITIVE REPORT'!Q21/Y4</f>
        <v>17703.13146640916</v>
      </c>
      <c r="R21" s="22">
        <f>'WEEKLY COMPETITIVE REPORT'!R21</f>
        <v>4647</v>
      </c>
      <c r="S21" s="22">
        <f>'WEEKLY COMPETITIVE REPORT'!S21</f>
        <v>3066</v>
      </c>
      <c r="T21" s="64">
        <f>'WEEKLY COMPETITIVE REPORT'!T21</f>
        <v>31.933296968752444</v>
      </c>
      <c r="U21" s="14">
        <f>'WEEKLY COMPETITIVE REPORT'!U21/Y4</f>
        <v>1127719.6854738584</v>
      </c>
      <c r="V21" s="14">
        <f aca="true" t="shared" si="4" ref="V21:V33">P21/O21</f>
        <v>2123.3022736678413</v>
      </c>
      <c r="W21" s="25">
        <f aca="true" t="shared" si="5" ref="W21:W33">P21+U21</f>
        <v>1151076.0104842046</v>
      </c>
      <c r="X21" s="22">
        <f>'WEEKLY COMPETITIVE REPORT'!X21</f>
        <v>194931</v>
      </c>
      <c r="Y21" s="56">
        <f>'WEEKLY COMPETITIVE REPORT'!Y21</f>
        <v>199578</v>
      </c>
    </row>
    <row r="22" spans="1:25" ht="12.75">
      <c r="A22" s="50">
        <v>9</v>
      </c>
      <c r="B22" s="4">
        <f>'WEEKLY COMPETITIVE REPORT'!B22</f>
        <v>8</v>
      </c>
      <c r="C22" s="4" t="str">
        <f>'WEEKLY COMPETITIVE REPORT'!C22</f>
        <v>SAMMY'S ADVENTURES: THE SECRET PASSAGE</v>
      </c>
      <c r="D22" s="4" t="str">
        <f>'WEEKLY COMPETITIVE REPORT'!D22</f>
        <v>SAMOVA PUSTOLOVŠČINA: SKRIVNI PREHOD</v>
      </c>
      <c r="E22" s="4" t="str">
        <f>'WEEKLY COMPETITIVE REPORT'!E22</f>
        <v>INDEP</v>
      </c>
      <c r="F22" s="4" t="str">
        <f>'WEEKLY COMPETITIVE REPORT'!F22</f>
        <v>Blitz</v>
      </c>
      <c r="G22" s="37">
        <f>'WEEKLY COMPETITIVE REPORT'!G22</f>
        <v>7</v>
      </c>
      <c r="H22" s="37">
        <f>'WEEKLY COMPETITIVE REPORT'!H22</f>
        <v>6</v>
      </c>
      <c r="I22" s="14">
        <f>'WEEKLY COMPETITIVE REPORT'!I22/Y4</f>
        <v>6465.719409573734</v>
      </c>
      <c r="J22" s="14">
        <f>'WEEKLY COMPETITIVE REPORT'!J22/Y4</f>
        <v>9285.418678438406</v>
      </c>
      <c r="K22" s="22">
        <f>'WEEKLY COMPETITIVE REPORT'!K22</f>
        <v>819</v>
      </c>
      <c r="L22" s="22">
        <f>'WEEKLY COMPETITIVE REPORT'!L22</f>
        <v>1242</v>
      </c>
      <c r="M22" s="64">
        <f>'WEEKLY COMPETITIVE REPORT'!M22</f>
        <v>-30.366958847125233</v>
      </c>
      <c r="N22" s="14">
        <f t="shared" si="3"/>
        <v>1077.6199015956224</v>
      </c>
      <c r="O22" s="37">
        <f>'WEEKLY COMPETITIVE REPORT'!O22</f>
        <v>6</v>
      </c>
      <c r="P22" s="14">
        <f>'WEEKLY COMPETITIVE REPORT'!P22/Y4</f>
        <v>15275.210373844668</v>
      </c>
      <c r="Q22" s="14">
        <f>'WEEKLY COMPETITIVE REPORT'!Q22/Y4</f>
        <v>10709.063319078494</v>
      </c>
      <c r="R22" s="22">
        <f>'WEEKLY COMPETITIVE REPORT'!R22</f>
        <v>2268</v>
      </c>
      <c r="S22" s="22">
        <f>'WEEKLY COMPETITIVE REPORT'!S22</f>
        <v>1483</v>
      </c>
      <c r="T22" s="64">
        <f>'WEEKLY COMPETITIVE REPORT'!T22</f>
        <v>42.63815535231225</v>
      </c>
      <c r="U22" s="14">
        <f>'WEEKLY COMPETITIVE REPORT'!U22/Y4</f>
        <v>188437.02579666162</v>
      </c>
      <c r="V22" s="14">
        <f t="shared" si="4"/>
        <v>2545.868395640778</v>
      </c>
      <c r="W22" s="25">
        <f t="shared" si="5"/>
        <v>203712.23617050628</v>
      </c>
      <c r="X22" s="22">
        <f>'WEEKLY COMPETITIVE REPORT'!X22</f>
        <v>26200</v>
      </c>
      <c r="Y22" s="56">
        <f>'WEEKLY COMPETITIVE REPORT'!Y22</f>
        <v>28468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BURLESQUE</v>
      </c>
      <c r="D23" s="4" t="str">
        <f>'WEEKLY COMPETITIVE REPORT'!D23</f>
        <v>BURLESKA</v>
      </c>
      <c r="E23" s="4" t="str">
        <f>'WEEKLY COMPETITIVE REPORT'!E23</f>
        <v>SONY</v>
      </c>
      <c r="F23" s="4" t="str">
        <f>'WEEKLY COMPETITIVE REPORT'!F23</f>
        <v>CF</v>
      </c>
      <c r="G23" s="37">
        <f>'WEEKLY COMPETITIVE REPORT'!G23</f>
        <v>3</v>
      </c>
      <c r="H23" s="37">
        <f>'WEEKLY COMPETITIVE REPORT'!H23</f>
        <v>8</v>
      </c>
      <c r="I23" s="14">
        <f>'WEEKLY COMPETITIVE REPORT'!I23/Y4</f>
        <v>5258.656366395365</v>
      </c>
      <c r="J23" s="14">
        <f>'WEEKLY COMPETITIVE REPORT'!J23/Y4</f>
        <v>6217.409297834184</v>
      </c>
      <c r="K23" s="22">
        <f>'WEEKLY COMPETITIVE REPORT'!K23</f>
        <v>758</v>
      </c>
      <c r="L23" s="22">
        <f>'WEEKLY COMPETITIVE REPORT'!L23</f>
        <v>899</v>
      </c>
      <c r="M23" s="64">
        <f>'WEEKLY COMPETITIVE REPORT'!M23</f>
        <v>-15.420457066785005</v>
      </c>
      <c r="N23" s="14">
        <f t="shared" si="3"/>
        <v>657.3320457994206</v>
      </c>
      <c r="O23" s="37">
        <f>'WEEKLY COMPETITIVE REPORT'!O23</f>
        <v>8</v>
      </c>
      <c r="P23" s="14">
        <f>'WEEKLY COMPETITIVE REPORT'!P23/Y4</f>
        <v>11412.608635673887</v>
      </c>
      <c r="Q23" s="14">
        <f>'WEEKLY COMPETITIVE REPORT'!Q23/Y4</f>
        <v>9078.493585322114</v>
      </c>
      <c r="R23" s="22">
        <f>'WEEKLY COMPETITIVE REPORT'!R23</f>
        <v>1940</v>
      </c>
      <c r="S23" s="22">
        <f>'WEEKLY COMPETITIVE REPORT'!S23</f>
        <v>1398</v>
      </c>
      <c r="T23" s="64">
        <f>'WEEKLY COMPETITIVE REPORT'!T23</f>
        <v>25.710378361951072</v>
      </c>
      <c r="U23" s="14">
        <f>'WEEKLY COMPETITIVE REPORT'!U23/Y4</f>
        <v>33528.762587943165</v>
      </c>
      <c r="V23" s="14">
        <f t="shared" si="4"/>
        <v>1426.5760794592359</v>
      </c>
      <c r="W23" s="25">
        <f t="shared" si="5"/>
        <v>44941.371223617054</v>
      </c>
      <c r="X23" s="22">
        <f>'WEEKLY COMPETITIVE REPORT'!X23</f>
        <v>5501</v>
      </c>
      <c r="Y23" s="56">
        <f>'WEEKLY COMPETITIVE REPORT'!Y23</f>
        <v>7441</v>
      </c>
    </row>
    <row r="24" spans="1:25" ht="12.75">
      <c r="A24" s="50">
        <v>11</v>
      </c>
      <c r="B24" s="4">
        <f>'WEEKLY COMPETITIVE REPORT'!B24</f>
        <v>11</v>
      </c>
      <c r="C24" s="4" t="str">
        <f>'WEEKLY COMPETITIVE REPORT'!C24</f>
        <v>BIUTIFUL</v>
      </c>
      <c r="D24" s="4" t="str">
        <f>'WEEKLY COMPETITIVE REPORT'!D24</f>
        <v>ČU DO VI TO</v>
      </c>
      <c r="E24" s="4" t="str">
        <f>'WEEKLY COMPETITIVE REPORT'!E24</f>
        <v>INDEP</v>
      </c>
      <c r="F24" s="4" t="str">
        <f>'WEEKLY COMPETITIVE REPORT'!F24</f>
        <v>Cinemania</v>
      </c>
      <c r="G24" s="37">
        <f>'WEEKLY COMPETITIVE REPORT'!G24</f>
        <v>2</v>
      </c>
      <c r="H24" s="37">
        <f>'WEEKLY COMPETITIVE REPORT'!H24</f>
        <v>1</v>
      </c>
      <c r="I24" s="14">
        <f>'WEEKLY COMPETITIVE REPORT'!I24/Y4</f>
        <v>5128.983308042489</v>
      </c>
      <c r="J24" s="14">
        <f>'WEEKLY COMPETITIVE REPORT'!J24/Y4</f>
        <v>5050.351772658298</v>
      </c>
      <c r="K24" s="22">
        <f>'WEEKLY COMPETITIVE REPORT'!K24</f>
        <v>653</v>
      </c>
      <c r="L24" s="22">
        <f>'WEEKLY COMPETITIVE REPORT'!L24</f>
        <v>653</v>
      </c>
      <c r="M24" s="64">
        <f>'WEEKLY COMPETITIVE REPORT'!M24</f>
        <v>1.5569516525539342</v>
      </c>
      <c r="N24" s="14">
        <f t="shared" si="3"/>
        <v>5128.983308042489</v>
      </c>
      <c r="O24" s="37">
        <f>'WEEKLY COMPETITIVE REPORT'!O24</f>
        <v>1</v>
      </c>
      <c r="P24" s="14">
        <f>'WEEKLY COMPETITIVE REPORT'!P24/Y4</f>
        <v>9503.3797765209</v>
      </c>
      <c r="Q24" s="14">
        <f>'WEEKLY COMPETITIVE REPORT'!Q24/Y4</f>
        <v>7974.89308870189</v>
      </c>
      <c r="R24" s="22">
        <f>'WEEKLY COMPETITIVE REPORT'!R24</f>
        <v>1294</v>
      </c>
      <c r="S24" s="22">
        <f>'WEEKLY COMPETITIVE REPORT'!S24</f>
        <v>1076</v>
      </c>
      <c r="T24" s="64">
        <f>'WEEKLY COMPETITIVE REPORT'!T24</f>
        <v>19.16623421553365</v>
      </c>
      <c r="U24" s="14">
        <f>'WEEKLY COMPETITIVE REPORT'!U24/Y4</f>
        <v>17057.52517588633</v>
      </c>
      <c r="V24" s="14">
        <f t="shared" si="4"/>
        <v>9503.3797765209</v>
      </c>
      <c r="W24" s="25">
        <f t="shared" si="5"/>
        <v>26560.904952407232</v>
      </c>
      <c r="X24" s="22">
        <f>'WEEKLY COMPETITIVE REPORT'!X24</f>
        <v>2610</v>
      </c>
      <c r="Y24" s="56">
        <f>'WEEKLY COMPETITIVE REPORT'!Y24</f>
        <v>3904</v>
      </c>
    </row>
    <row r="25" spans="1:25" ht="12.75">
      <c r="A25" s="50">
        <v>12</v>
      </c>
      <c r="B25" s="4">
        <f>'WEEKLY COMPETITIVE REPORT'!B25</f>
        <v>7</v>
      </c>
      <c r="C25" s="4" t="str">
        <f>'WEEKLY COMPETITIVE REPORT'!C25</f>
        <v>THE DILEMA</v>
      </c>
      <c r="D25" s="4" t="str">
        <f>'WEEKLY COMPETITIVE REPORT'!D25</f>
        <v>DILEMA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4</v>
      </c>
      <c r="H25" s="37">
        <f>'WEEKLY COMPETITIVE REPORT'!H25</f>
        <v>8</v>
      </c>
      <c r="I25" s="14">
        <f>'WEEKLY COMPETITIVE REPORT'!I25/Y4</f>
        <v>4775.831149124017</v>
      </c>
      <c r="J25" s="14">
        <f>'WEEKLY COMPETITIVE REPORT'!J25/Y4</f>
        <v>9649.606842323079</v>
      </c>
      <c r="K25" s="22">
        <f>'WEEKLY COMPETITIVE REPORT'!K25</f>
        <v>727</v>
      </c>
      <c r="L25" s="22">
        <f>'WEEKLY COMPETITIVE REPORT'!L25</f>
        <v>1405</v>
      </c>
      <c r="M25" s="64">
        <f>'WEEKLY COMPETITIVE REPORT'!M25</f>
        <v>-50.50750536097212</v>
      </c>
      <c r="N25" s="14">
        <f t="shared" si="3"/>
        <v>596.9788936405022</v>
      </c>
      <c r="O25" s="37">
        <f>'WEEKLY COMPETITIVE REPORT'!O25</f>
        <v>8</v>
      </c>
      <c r="P25" s="14">
        <f>'WEEKLY COMPETITIVE REPORT'!P25/Y4</f>
        <v>7745.895985653194</v>
      </c>
      <c r="Q25" s="14">
        <f>'WEEKLY COMPETITIVE REPORT'!Q25/Y4</f>
        <v>14275.07242378259</v>
      </c>
      <c r="R25" s="22">
        <f>'WEEKLY COMPETITIVE REPORT'!R25</f>
        <v>1329</v>
      </c>
      <c r="S25" s="22">
        <f>'WEEKLY COMPETITIVE REPORT'!S25</f>
        <v>2270</v>
      </c>
      <c r="T25" s="64">
        <f>'WEEKLY COMPETITIVE REPORT'!T25</f>
        <v>-45.738306919211446</v>
      </c>
      <c r="U25" s="14">
        <f>'WEEKLY COMPETITIVE REPORT'!U25/Y4</f>
        <v>91241.55055869775</v>
      </c>
      <c r="V25" s="14">
        <f t="shared" si="4"/>
        <v>968.2369982066492</v>
      </c>
      <c r="W25" s="25">
        <f t="shared" si="5"/>
        <v>98987.44654435094</v>
      </c>
      <c r="X25" s="22">
        <f>'WEEKLY COMPETITIVE REPORT'!X25</f>
        <v>14783</v>
      </c>
      <c r="Y25" s="56">
        <f>'WEEKLY COMPETITIVE REPORT'!Y25</f>
        <v>16112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THE TOURIST</v>
      </c>
      <c r="D26" s="4" t="str">
        <f>'WEEKLY COMPETITIVE REPORT'!D26</f>
        <v>TURIST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7</v>
      </c>
      <c r="H26" s="37">
        <f>'WEEKLY COMPETITIVE REPORT'!H26</f>
        <v>8</v>
      </c>
      <c r="I26" s="14">
        <f>'WEEKLY COMPETITIVE REPORT'!I26/Y4</f>
        <v>3388.053524624086</v>
      </c>
      <c r="J26" s="14">
        <f>'WEEKLY COMPETITIVE REPORT'!J26/Y4</f>
        <v>4951.027727962478</v>
      </c>
      <c r="K26" s="22">
        <f>'WEEKLY COMPETITIVE REPORT'!K26</f>
        <v>485</v>
      </c>
      <c r="L26" s="22">
        <f>'WEEKLY COMPETITIVE REPORT'!L26</f>
        <v>739</v>
      </c>
      <c r="M26" s="64">
        <f>'WEEKLY COMPETITIVE REPORT'!M26</f>
        <v>-31.568682084146005</v>
      </c>
      <c r="N26" s="14">
        <f t="shared" si="3"/>
        <v>423.50669057801076</v>
      </c>
      <c r="O26" s="37">
        <f>'WEEKLY COMPETITIVE REPORT'!O26</f>
        <v>8</v>
      </c>
      <c r="P26" s="14">
        <f>'WEEKLY COMPETITIVE REPORT'!P26/Y4</f>
        <v>5453.165953924679</v>
      </c>
      <c r="Q26" s="14">
        <f>'WEEKLY COMPETITIVE REPORT'!Q26/Y4</f>
        <v>7538.970892536901</v>
      </c>
      <c r="R26" s="22">
        <f>'WEEKLY COMPETITIVE REPORT'!R26</f>
        <v>826</v>
      </c>
      <c r="S26" s="22">
        <f>'WEEKLY COMPETITIVE REPORT'!S26</f>
        <v>1209</v>
      </c>
      <c r="T26" s="64">
        <f>'WEEKLY COMPETITIVE REPORT'!T26</f>
        <v>-27.666971637694417</v>
      </c>
      <c r="U26" s="14">
        <f>'WEEKLY COMPETITIVE REPORT'!U26/Y4</f>
        <v>211305.0075872534</v>
      </c>
      <c r="V26" s="14">
        <f t="shared" si="4"/>
        <v>681.6457442405849</v>
      </c>
      <c r="W26" s="25">
        <f t="shared" si="5"/>
        <v>216758.17354117808</v>
      </c>
      <c r="X26" s="22">
        <f>'WEEKLY COMPETITIVE REPORT'!X26</f>
        <v>33347</v>
      </c>
      <c r="Y26" s="56">
        <f>'WEEKLY COMPETITIVE REPORT'!Y26</f>
        <v>34173</v>
      </c>
    </row>
    <row r="27" spans="1:25" ht="12.75" customHeight="1">
      <c r="A27" s="50">
        <v>14</v>
      </c>
      <c r="B27" s="4">
        <f>'WEEKLY COMPETITIVE REPORT'!B27</f>
        <v>15</v>
      </c>
      <c r="C27" s="4" t="str">
        <f>'WEEKLY COMPETITIVE REPORT'!C27</f>
        <v>GREEN HORNET</v>
      </c>
      <c r="D27" s="4" t="str">
        <f>'WEEKLY COMPETITIVE REPORT'!D27</f>
        <v>ZELENI SRŠEN</v>
      </c>
      <c r="E27" s="4" t="str">
        <f>'WEEKLY COMPETITIVE REPORT'!E27</f>
        <v>SONY</v>
      </c>
      <c r="F27" s="4" t="str">
        <f>'WEEKLY COMPETITIVE REPORT'!F27</f>
        <v>CF</v>
      </c>
      <c r="G27" s="37">
        <f>'WEEKLY COMPETITIVE REPORT'!G27</f>
        <v>5</v>
      </c>
      <c r="H27" s="37">
        <f>'WEEKLY COMPETITIVE REPORT'!H27</f>
        <v>14</v>
      </c>
      <c r="I27" s="14">
        <f>'WEEKLY COMPETITIVE REPORT'!I27/Y4</f>
        <v>3037.660366947165</v>
      </c>
      <c r="J27" s="14">
        <f>'WEEKLY COMPETITIVE REPORT'!J27/Y17</f>
        <v>0.1205154833836858</v>
      </c>
      <c r="K27" s="22">
        <f>'WEEKLY COMPETITIVE REPORT'!K27</f>
        <v>411</v>
      </c>
      <c r="L27" s="22">
        <f>'WEEKLY COMPETITIVE REPORT'!L27</f>
        <v>475</v>
      </c>
      <c r="M27" s="64">
        <f>'WEEKLY COMPETITIVE REPORT'!M27</f>
        <v>-13.748531139835478</v>
      </c>
      <c r="N27" s="14">
        <f t="shared" si="3"/>
        <v>216.97574049622608</v>
      </c>
      <c r="O27" s="37">
        <f>'WEEKLY COMPETITIVE REPORT'!O27</f>
        <v>14</v>
      </c>
      <c r="P27" s="14">
        <f>'WEEKLY COMPETITIVE REPORT'!P27/Y4</f>
        <v>5197.958339081252</v>
      </c>
      <c r="Q27" s="14">
        <f>'WEEKLY COMPETITIVE REPORT'!Q27/Y17</f>
        <v>0.17923904833836857</v>
      </c>
      <c r="R27" s="22">
        <f>'WEEKLY COMPETITIVE REPORT'!R27</f>
        <v>801</v>
      </c>
      <c r="S27" s="22">
        <f>'WEEKLY COMPETITIVE REPORT'!S27</f>
        <v>757</v>
      </c>
      <c r="T27" s="64">
        <f>'WEEKLY COMPETITIVE REPORT'!T27</f>
        <v>-0.7637608638398632</v>
      </c>
      <c r="U27" s="14">
        <f>'WEEKLY COMPETITIVE REPORT'!U27/Y17</f>
        <v>2.0932779456193353</v>
      </c>
      <c r="V27" s="14">
        <f t="shared" si="4"/>
        <v>371.2827385058037</v>
      </c>
      <c r="W27" s="25">
        <f t="shared" si="5"/>
        <v>5200.051617026872</v>
      </c>
      <c r="X27" s="22">
        <f>'WEEKLY COMPETITIVE REPORT'!X27</f>
        <v>8682</v>
      </c>
      <c r="Y27" s="56">
        <f>'WEEKLY COMPETITIVE REPORT'!Y27</f>
        <v>9483</v>
      </c>
    </row>
    <row r="28" spans="1:25" ht="12.75">
      <c r="A28" s="50">
        <v>15</v>
      </c>
      <c r="B28" s="4">
        <f>'WEEKLY COMPETITIVE REPORT'!B28</f>
        <v>10</v>
      </c>
      <c r="C28" s="4" t="str">
        <f>'WEEKLY COMPETITIVE REPORT'!C28</f>
        <v>TOMORROW WHEN THE WAR BEGAN</v>
      </c>
      <c r="D28" s="4" t="str">
        <f>'WEEKLY COMPETITIVE REPORT'!D28</f>
        <v>JUTRI, KO SE JE ZAČELA VOJNA</v>
      </c>
      <c r="E28" s="4" t="str">
        <f>'WEEKLY COMPETITIVE REPORT'!E28</f>
        <v>INDEP</v>
      </c>
      <c r="F28" s="4" t="str">
        <f>'WEEKLY COMPETITIVE REPORT'!F28</f>
        <v>Karantanija</v>
      </c>
      <c r="G28" s="37">
        <f>'WEEKLY COMPETITIVE REPORT'!G28</f>
        <v>2</v>
      </c>
      <c r="H28" s="37">
        <f>'WEEKLY COMPETITIVE REPORT'!H28</f>
        <v>6</v>
      </c>
      <c r="I28" s="14">
        <f>'WEEKLY COMPETITIVE REPORT'!I28/Y4</f>
        <v>2550.6966478134914</v>
      </c>
      <c r="J28" s="14">
        <f>'WEEKLY COMPETITIVE REPORT'!J28/Y17</f>
        <v>0.14001132930513596</v>
      </c>
      <c r="K28" s="22">
        <f>'WEEKLY COMPETITIVE REPORT'!K28</f>
        <v>385</v>
      </c>
      <c r="L28" s="22">
        <f>'WEEKLY COMPETITIVE REPORT'!L28</f>
        <v>589</v>
      </c>
      <c r="M28" s="64">
        <f>'WEEKLY COMPETITIVE REPORT'!M28</f>
        <v>-37.660148347943355</v>
      </c>
      <c r="N28" s="14">
        <f t="shared" si="3"/>
        <v>425.11610796891523</v>
      </c>
      <c r="O28" s="37">
        <f>'WEEKLY COMPETITIVE REPORT'!O28</f>
        <v>6</v>
      </c>
      <c r="P28" s="14">
        <f>'WEEKLY COMPETITIVE REPORT'!P28/Y4</f>
        <v>4828.252172713478</v>
      </c>
      <c r="Q28" s="14">
        <f>'WEEKLY COMPETITIVE REPORT'!Q28/Y17</f>
        <v>0.2762934290030212</v>
      </c>
      <c r="R28" s="22">
        <f>'WEEKLY COMPETITIVE REPORT'!R28</f>
        <v>842</v>
      </c>
      <c r="S28" s="22">
        <f>'WEEKLY COMPETITIVE REPORT'!S28</f>
        <v>1239</v>
      </c>
      <c r="T28" s="64">
        <f>'WEEKLY COMPETITIVE REPORT'!T28</f>
        <v>-40.201606014009904</v>
      </c>
      <c r="U28" s="14">
        <f>'WEEKLY COMPETITIVE REPORT'!U28/Y17</f>
        <v>0.2762934290030212</v>
      </c>
      <c r="V28" s="14">
        <f t="shared" si="4"/>
        <v>804.7086954522464</v>
      </c>
      <c r="W28" s="25">
        <f t="shared" si="5"/>
        <v>4828.528466142481</v>
      </c>
      <c r="X28" s="22">
        <f>'WEEKLY COMPETITIVE REPORT'!X28</f>
        <v>1239</v>
      </c>
      <c r="Y28" s="56">
        <f>'WEEKLY COMPETITIVE REPORT'!Y28</f>
        <v>2081</v>
      </c>
    </row>
    <row r="29" spans="1:25" ht="12.75">
      <c r="A29" s="50">
        <v>16</v>
      </c>
      <c r="B29" s="4">
        <f>'WEEKLY COMPETITIVE REPORT'!B29</f>
        <v>14</v>
      </c>
      <c r="C29" s="4" t="str">
        <f>'WEEKLY COMPETITIVE REPORT'!C29</f>
        <v>CIRCUS FANTASTICUS</v>
      </c>
      <c r="D29" s="4" t="str">
        <f>'WEEKLY COMPETITIVE REPORT'!D29</f>
        <v>CIRCUS FANTASTICUS</v>
      </c>
      <c r="E29" s="4" t="str">
        <f>'WEEKLY COMPETITIVE REPORT'!E29</f>
        <v>DOMEST</v>
      </c>
      <c r="F29" s="4" t="str">
        <f>'WEEKLY COMPETITIVE REPORT'!F29</f>
        <v>Cinemania</v>
      </c>
      <c r="G29" s="37">
        <f>'WEEKLY COMPETITIVE REPORT'!G29</f>
        <v>2</v>
      </c>
      <c r="H29" s="37">
        <f>'WEEKLY COMPETITIVE REPORT'!H29</f>
        <v>3</v>
      </c>
      <c r="I29" s="14">
        <f>'WEEKLY COMPETITIVE REPORT'!I29/Y4</f>
        <v>2163.056973375638</v>
      </c>
      <c r="J29" s="14">
        <f>'WEEKLY COMPETITIVE REPORT'!J29/Y17</f>
        <v>0.09511895770392749</v>
      </c>
      <c r="K29" s="22">
        <f>'WEEKLY COMPETITIVE REPORT'!K29</f>
        <v>338</v>
      </c>
      <c r="L29" s="22">
        <f>'WEEKLY COMPETITIVE REPORT'!L29</f>
        <v>454</v>
      </c>
      <c r="M29" s="64">
        <f>'WEEKLY COMPETITIVE REPORT'!M29</f>
        <v>-22.183622828784124</v>
      </c>
      <c r="N29" s="14">
        <f t="shared" si="3"/>
        <v>721.0189911252127</v>
      </c>
      <c r="O29" s="37">
        <f>'WEEKLY COMPETITIVE REPORT'!O29</f>
        <v>3</v>
      </c>
      <c r="P29" s="14">
        <f>'WEEKLY COMPETITIVE REPORT'!P29/Y4</f>
        <v>4608.911574010209</v>
      </c>
      <c r="Q29" s="14">
        <f>'WEEKLY COMPETITIVE REPORT'!Q29/Y17</f>
        <v>0.18263783987915408</v>
      </c>
      <c r="R29" s="22">
        <f>'WEEKLY COMPETITIVE REPORT'!R29</f>
        <v>749</v>
      </c>
      <c r="S29" s="22">
        <f>'WEEKLY COMPETITIVE REPORT'!S29</f>
        <v>913</v>
      </c>
      <c r="T29" s="64">
        <f>'WEEKLY COMPETITIVE REPORT'!T29</f>
        <v>-13.646937193073143</v>
      </c>
      <c r="U29" s="14">
        <f>'WEEKLY COMPETITIVE REPORT'!U29/Y4</f>
        <v>6073.941233273555</v>
      </c>
      <c r="V29" s="14">
        <f t="shared" si="4"/>
        <v>1536.3038580034029</v>
      </c>
      <c r="W29" s="25">
        <f t="shared" si="5"/>
        <v>10682.852807283763</v>
      </c>
      <c r="X29" s="22">
        <f>'WEEKLY COMPETITIVE REPORT'!X29</f>
        <v>1925</v>
      </c>
      <c r="Y29" s="56">
        <f>'WEEKLY COMPETITIVE REPORT'!Y29</f>
        <v>2674</v>
      </c>
    </row>
    <row r="30" spans="1:25" ht="12.75">
      <c r="A30" s="51">
        <v>17</v>
      </c>
      <c r="B30" s="4">
        <f>'WEEKLY COMPETITIVE REPORT'!B30</f>
        <v>13</v>
      </c>
      <c r="C30" s="4" t="str">
        <f>'WEEKLY COMPETITIVE REPORT'!C30</f>
        <v>LITTLE FOCKERS</v>
      </c>
      <c r="D30" s="4" t="str">
        <f>'WEEKLY COMPETITIVE REPORT'!D30</f>
        <v>NJUNA DRUŽINA</v>
      </c>
      <c r="E30" s="4" t="str">
        <f>'WEEKLY COMPETITIVE REPORT'!E30</f>
        <v>PAR</v>
      </c>
      <c r="F30" s="4" t="str">
        <f>'WEEKLY COMPETITIVE REPORT'!F30</f>
        <v>Karantanija</v>
      </c>
      <c r="G30" s="37">
        <f>'WEEKLY COMPETITIVE REPORT'!G30</f>
        <v>9</v>
      </c>
      <c r="H30" s="37">
        <f>'WEEKLY COMPETITIVE REPORT'!H30</f>
        <v>13</v>
      </c>
      <c r="I30" s="14">
        <f>'WEEKLY COMPETITIVE REPORT'!I30/Y4</f>
        <v>2481.7216167747274</v>
      </c>
      <c r="J30" s="14">
        <f>'WEEKLY COMPETITIVE REPORT'!J30/Y17</f>
        <v>0.13156155589123866</v>
      </c>
      <c r="K30" s="22">
        <f>'WEEKLY COMPETITIVE REPORT'!K30</f>
        <v>372</v>
      </c>
      <c r="L30" s="22">
        <f>'WEEKLY COMPETITIVE REPORT'!L30</f>
        <v>578</v>
      </c>
      <c r="M30" s="64">
        <f>'WEEKLY COMPETITIVE REPORT'!M30</f>
        <v>-35.4503049874417</v>
      </c>
      <c r="N30" s="14">
        <f t="shared" si="3"/>
        <v>190.90166282882518</v>
      </c>
      <c r="O30" s="37">
        <f>'WEEKLY COMPETITIVE REPORT'!O30</f>
        <v>13</v>
      </c>
      <c r="P30" s="14">
        <f>'WEEKLY COMPETITIVE REPORT'!P30/Y4</f>
        <v>4257.138915712512</v>
      </c>
      <c r="Q30" s="14">
        <f>'WEEKLY COMPETITIVE REPORT'!Q30/Y17</f>
        <v>0.19760196374622357</v>
      </c>
      <c r="R30" s="22">
        <f>'WEEKLY COMPETITIVE REPORT'!R30</f>
        <v>688</v>
      </c>
      <c r="S30" s="22">
        <f>'WEEKLY COMPETITIVE REPORT'!S30</f>
        <v>895</v>
      </c>
      <c r="T30" s="64">
        <f>'WEEKLY COMPETITIVE REPORT'!T30</f>
        <v>-26.278069756330623</v>
      </c>
      <c r="U30" s="14">
        <f>'WEEKLY COMPETITIVE REPORT'!U30/Y4</f>
        <v>515683.54255759413</v>
      </c>
      <c r="V30" s="14">
        <f t="shared" si="4"/>
        <v>327.47222428557785</v>
      </c>
      <c r="W30" s="25">
        <f t="shared" si="5"/>
        <v>519940.6814733067</v>
      </c>
      <c r="X30" s="22">
        <f>'WEEKLY COMPETITIVE REPORT'!X30</f>
        <v>82321</v>
      </c>
      <c r="Y30" s="56">
        <f>'WEEKLY COMPETITIVE REPORT'!Y30</f>
        <v>83009</v>
      </c>
    </row>
    <row r="31" spans="1:25" ht="12.75">
      <c r="A31" s="50">
        <v>18</v>
      </c>
      <c r="B31" s="4">
        <f>'WEEKLY COMPETITIVE REPORT'!B31</f>
        <v>16</v>
      </c>
      <c r="C31" s="4" t="str">
        <f>'WEEKLY COMPETITIVE REPORT'!C31</f>
        <v>SEASON OF THE WITCH</v>
      </c>
      <c r="D31" s="4" t="str">
        <f>'WEEKLY COMPETITIVE REPORT'!D31</f>
        <v>ČAS LOVA NA ČAROVNICE</v>
      </c>
      <c r="E31" s="4" t="str">
        <f>'WEEKLY COMPETITIVE REPORT'!E31</f>
        <v>INDEP</v>
      </c>
      <c r="F31" s="4" t="str">
        <f>'WEEKLY COMPETITIVE REPORT'!F31</f>
        <v>Blitz</v>
      </c>
      <c r="G31" s="37">
        <f>'WEEKLY COMPETITIVE REPORT'!G31</f>
        <v>6</v>
      </c>
      <c r="H31" s="37">
        <f>'WEEKLY COMPETITIVE REPORT'!H31</f>
        <v>3</v>
      </c>
      <c r="I31" s="14">
        <f>'WEEKLY COMPETITIVE REPORT'!I31/Y4</f>
        <v>2353.4280590426265</v>
      </c>
      <c r="J31" s="14">
        <f>'WEEKLY COMPETITIVE REPORT'!J31/Y17</f>
        <v>0.08265672205438067</v>
      </c>
      <c r="K31" s="22">
        <f>'WEEKLY COMPETITIVE REPORT'!K31</f>
        <v>388</v>
      </c>
      <c r="L31" s="22">
        <f>'WEEKLY COMPETITIVE REPORT'!L31</f>
        <v>414</v>
      </c>
      <c r="M31" s="64">
        <f>'WEEKLY COMPETITIVE REPORT'!M31</f>
        <v>-2.5699600228440858</v>
      </c>
      <c r="N31" s="14">
        <f t="shared" si="3"/>
        <v>784.4760196808755</v>
      </c>
      <c r="O31" s="37">
        <f>'WEEKLY COMPETITIVE REPORT'!O31</f>
        <v>3</v>
      </c>
      <c r="P31" s="14">
        <f>'WEEKLY COMPETITIVE REPORT'!P31/Y4</f>
        <v>4189.543385294523</v>
      </c>
      <c r="Q31" s="14">
        <f>'WEEKLY COMPETITIVE REPORT'!Q31/Y17</f>
        <v>0.12193164652567975</v>
      </c>
      <c r="R31" s="22">
        <f>'WEEKLY COMPETITIVE REPORT'!R31</f>
        <v>769</v>
      </c>
      <c r="S31" s="22">
        <f>'WEEKLY COMPETITIVE REPORT'!S31</f>
        <v>625</v>
      </c>
      <c r="T31" s="64">
        <f>'WEEKLY COMPETITIVE REPORT'!T31</f>
        <v>17.576461478900512</v>
      </c>
      <c r="U31" s="14">
        <f>'WEEKLY COMPETITIVE REPORT'!U31/Y4</f>
        <v>44003.31080148986</v>
      </c>
      <c r="V31" s="14">
        <f t="shared" si="4"/>
        <v>1396.5144617648411</v>
      </c>
      <c r="W31" s="25">
        <f t="shared" si="5"/>
        <v>48192.85418678438</v>
      </c>
      <c r="X31" s="22">
        <f>'WEEKLY COMPETITIVE REPORT'!X31</f>
        <v>7267</v>
      </c>
      <c r="Y31" s="56">
        <f>'WEEKLY COMPETITIVE REPORT'!Y31</f>
        <v>8036</v>
      </c>
    </row>
    <row r="32" spans="1:25" ht="12.75">
      <c r="A32" s="50">
        <v>19</v>
      </c>
      <c r="B32" s="4">
        <f>'WEEKLY COMPETITIVE REPORT'!B32</f>
        <v>17</v>
      </c>
      <c r="C32" s="4" t="str">
        <f>'WEEKLY COMPETITIVE REPORT'!C32</f>
        <v>ANOTHER YEAR</v>
      </c>
      <c r="D32" s="4" t="str">
        <f>'WEEKLY COMPETITIVE REPORT'!D32</f>
        <v>ŠE ENO LETO</v>
      </c>
      <c r="E32" s="4" t="str">
        <f>'WEEKLY COMPETITIVE REPORT'!E32</f>
        <v>INDEP</v>
      </c>
      <c r="F32" s="4" t="str">
        <f>'WEEKLY COMPETITIVE REPORT'!F32</f>
        <v>Cinemania</v>
      </c>
      <c r="G32" s="37">
        <f>'WEEKLY COMPETITIVE REPORT'!G32</f>
        <v>4</v>
      </c>
      <c r="H32" s="37">
        <f>'WEEKLY COMPETITIVE REPORT'!H32</f>
        <v>1</v>
      </c>
      <c r="I32" s="14">
        <f>'WEEKLY COMPETITIVE REPORT'!I32/Y4</f>
        <v>1419.5061387777625</v>
      </c>
      <c r="J32" s="14">
        <f>'WEEKLY COMPETITIVE REPORT'!J32/Y17</f>
        <v>0.0635857250755287</v>
      </c>
      <c r="K32" s="22">
        <f>'WEEKLY COMPETITIVE REPORT'!K32</f>
        <v>214</v>
      </c>
      <c r="L32" s="22">
        <f>'WEEKLY COMPETITIVE REPORT'!L32</f>
        <v>281</v>
      </c>
      <c r="M32" s="64">
        <f>'WEEKLY COMPETITIVE REPORT'!M32</f>
        <v>-23.608017817371945</v>
      </c>
      <c r="N32" s="14">
        <f t="shared" si="3"/>
        <v>1419.5061387777625</v>
      </c>
      <c r="O32" s="37">
        <f>'WEEKLY COMPETITIVE REPORT'!O32</f>
        <v>1</v>
      </c>
      <c r="P32" s="14">
        <f>'WEEKLY COMPETITIVE REPORT'!P32/Y4</f>
        <v>2549.317147192716</v>
      </c>
      <c r="Q32" s="14">
        <f>'WEEKLY COMPETITIVE REPORT'!Q32/Y17</f>
        <v>0.16965634441087613</v>
      </c>
      <c r="R32" s="22">
        <f>'WEEKLY COMPETITIVE REPORT'!R32</f>
        <v>403</v>
      </c>
      <c r="S32" s="22">
        <f>'WEEKLY COMPETITIVE REPORT'!S32</f>
        <v>637</v>
      </c>
      <c r="T32" s="64">
        <f>'WEEKLY COMPETITIVE REPORT'!T32</f>
        <v>-48.58096828046744</v>
      </c>
      <c r="U32" s="14">
        <f>'WEEKLY COMPETITIVE REPORT'!U32/Y4</f>
        <v>21098.08249413712</v>
      </c>
      <c r="V32" s="14">
        <f t="shared" si="4"/>
        <v>2549.317147192716</v>
      </c>
      <c r="W32" s="25">
        <f t="shared" si="5"/>
        <v>23647.399641329837</v>
      </c>
      <c r="X32" s="22">
        <f>'WEEKLY COMPETITIVE REPORT'!X32</f>
        <v>3594</v>
      </c>
      <c r="Y32" s="56">
        <f>'WEEKLY COMPETITIVE REPORT'!Y32</f>
        <v>3997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139</v>
      </c>
      <c r="I34" s="32">
        <f>SUM(I14:I33)</f>
        <v>228405.2972823838</v>
      </c>
      <c r="J34" s="31">
        <f>SUM(J14:J33)</f>
        <v>209553.67524864222</v>
      </c>
      <c r="K34" s="31">
        <f>SUM(K14:K33)</f>
        <v>32767</v>
      </c>
      <c r="L34" s="31">
        <f>SUM(L14:L33)</f>
        <v>32506</v>
      </c>
      <c r="M34" s="64">
        <f>'WEEKLY COMPETITIVE REPORT'!M34</f>
        <v>-28.921181420108184</v>
      </c>
      <c r="N34" s="32">
        <f>I34/H34</f>
        <v>1643.2035775711065</v>
      </c>
      <c r="O34" s="40">
        <f>'WEEKLY COMPETITIVE REPORT'!O34</f>
        <v>139</v>
      </c>
      <c r="P34" s="31">
        <f>SUM(P14:P33)</f>
        <v>448952.95902883157</v>
      </c>
      <c r="Q34" s="31">
        <f>SUM(Q14:Q33)</f>
        <v>305541.20185330545</v>
      </c>
      <c r="R34" s="31">
        <f>SUM(R14:R33)</f>
        <v>73160</v>
      </c>
      <c r="S34" s="31">
        <f>SUM(S14:S33)</f>
        <v>51888</v>
      </c>
      <c r="T34" s="65">
        <f>P34/Q34-100%</f>
        <v>0.4693696179292379</v>
      </c>
      <c r="U34" s="31">
        <f>SUM(U14:U33)</f>
        <v>2823624.938201531</v>
      </c>
      <c r="V34" s="32">
        <f>P34/O34</f>
        <v>3229.877403085119</v>
      </c>
      <c r="W34" s="31">
        <f>SUM(W14:W33)</f>
        <v>3272577.897230362</v>
      </c>
      <c r="X34" s="31">
        <f>SUM(X14:X33)</f>
        <v>469447</v>
      </c>
      <c r="Y34" s="35">
        <f>SUM(Y14:Y33)</f>
        <v>542607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2011-02-24T10:47:45Z</dcterms:modified>
  <cp:category/>
  <cp:version/>
  <cp:contentType/>
  <cp:contentStatus/>
</cp:coreProperties>
</file>