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326" windowWidth="19440" windowHeight="697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<sst xmlns="http://schemas.openxmlformats.org/spreadsheetml/2006/main" count="259" uniqueCount="97">
  <si>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</si>
  <si>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</si>
  <si>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</si>
  <si>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</si>
  <si>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</si>
  <si>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</si>
  <si>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</si>
  <si>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</si>
  <si>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</si>
  <si>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</si>
  <si>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</si>
  <si>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</si>
  <si>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</si>
  <si>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</si>
  <si>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</si>
  <si>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</si>
  <si>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</si>
  <si>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</si>
  <si>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</si>
  <si>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</si>
  <si>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</si>
  <si>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</si>
  <si>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</si>
  <si>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</si>
  <si>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</si>
  <si>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</si>
  <si>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</si>
  <si>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</si>
  <si>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</si>
  <si>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</si>
  <si>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</si>
  <si>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</si>
  <si>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</si>
  <si>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</si>
  <si>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</si>
  <si>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</si>
  <si>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</si>
  <si>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</si>
  <si>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</si>
  <si>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</si>
  <si>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</si>
  <si>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</si>
  <si>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</si>
  <si>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</si>
  <si>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</si>
  <si>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CENEX</t>
  </si>
  <si>
    <t>local title</t>
  </si>
  <si>
    <t>WB</t>
  </si>
  <si>
    <t>UNI</t>
  </si>
  <si>
    <t>BVI</t>
  </si>
  <si>
    <t>New</t>
  </si>
  <si>
    <t>CF</t>
  </si>
  <si>
    <t>SONY</t>
  </si>
  <si>
    <t>IND</t>
  </si>
  <si>
    <t>Cinemania</t>
  </si>
  <si>
    <t>FOX</t>
  </si>
  <si>
    <t>TRAKTOR, LJUBEZEN IN ROCK'N'ROLL</t>
  </si>
  <si>
    <t>KZC</t>
  </si>
  <si>
    <t>ARTHUR CHRISTMAS 3D</t>
  </si>
  <si>
    <t>ARTHUR BOŽIČEK 3D</t>
  </si>
  <si>
    <t>NEW YEARS EVE</t>
  </si>
  <si>
    <t>SILVESTROVO V NEW YORKU</t>
  </si>
  <si>
    <t>THE HELP</t>
  </si>
  <si>
    <t>SLUŽKINJE</t>
  </si>
  <si>
    <t>LISTY DO M.</t>
  </si>
  <si>
    <t>PISMA SV. NIKOLAJU</t>
  </si>
  <si>
    <t>FIVIA</t>
  </si>
  <si>
    <t>MISSION IMPOSSIBLE: GHOST PROTOCOL</t>
  </si>
  <si>
    <t>MISIJA NEMOGOČE: PROTOKOL DUH</t>
  </si>
  <si>
    <t>PAR</t>
  </si>
  <si>
    <t>SHERLOCK HOLMES 2</t>
  </si>
  <si>
    <t>SHERLOCK HOLMES: IGRA SENC</t>
  </si>
  <si>
    <t>ALVIN AND THE CHIPMUNKS 3</t>
  </si>
  <si>
    <t>ALVIN IN VEVERIČKI 3</t>
  </si>
  <si>
    <t>PARADA</t>
  </si>
  <si>
    <t>GIRL WITH DRAGON TATOO</t>
  </si>
  <si>
    <t>DEKLE Z ZMAJSKIM TATUJEM</t>
  </si>
  <si>
    <t>THE MUPPETS</t>
  </si>
  <si>
    <t>MUPPETKI</t>
  </si>
  <si>
    <t>JACK AND JILL</t>
  </si>
  <si>
    <t>JACK IN JILL</t>
  </si>
  <si>
    <t>LE HAVRE</t>
  </si>
  <si>
    <t>CONTRABAND</t>
  </si>
  <si>
    <t>TIHOTAPCI</t>
  </si>
  <si>
    <t>THE INBETWEENERS MOVIE</t>
  </si>
  <si>
    <t>ANGLEŠKA PITA</t>
  </si>
  <si>
    <t>19 - Jan</t>
  </si>
  <si>
    <t>25 - Jan</t>
  </si>
  <si>
    <t>20 - Jan</t>
  </si>
  <si>
    <t>22 - Jan</t>
  </si>
  <si>
    <t>PUSS IN BOOTS</t>
  </si>
  <si>
    <t>OBUTI MAČEK</t>
  </si>
  <si>
    <t>IZLET - A TRIP</t>
  </si>
  <si>
    <t>IZLET</t>
  </si>
  <si>
    <t>DOM</t>
  </si>
  <si>
    <t>UNDERWORLD: AWAKENING 3D</t>
  </si>
  <si>
    <t>PODZEMLJE: PREBUJENJE 3D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</si>
</sst>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M25" sqref="M2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88</v>
      </c>
      <c r="L4" s="20"/>
      <c r="M4" s="83" t="s">
        <v>89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0.7759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86</v>
      </c>
      <c r="L5" s="7"/>
      <c r="M5" s="84" t="s">
        <v>87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3">
        <v>40569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50</v>
      </c>
      <c r="C14" s="4" t="s">
        <v>90</v>
      </c>
      <c r="D14" s="4" t="s">
        <v>91</v>
      </c>
      <c r="E14" s="15" t="s">
        <v>69</v>
      </c>
      <c r="F14" s="15" t="s">
        <v>36</v>
      </c>
      <c r="G14" s="37">
        <v>1</v>
      </c>
      <c r="H14" s="37">
        <v>22</v>
      </c>
      <c r="I14" s="14">
        <v>80799</v>
      </c>
      <c r="J14" s="14"/>
      <c r="K14" s="95">
        <v>15478</v>
      </c>
      <c r="L14" s="95"/>
      <c r="M14" s="64"/>
      <c r="N14" s="14">
        <f>I14/H14</f>
        <v>3672.681818181818</v>
      </c>
      <c r="O14" s="73">
        <v>22</v>
      </c>
      <c r="P14" s="22">
        <v>110966</v>
      </c>
      <c r="Q14" s="22"/>
      <c r="R14" s="22">
        <v>23299</v>
      </c>
      <c r="S14" s="22"/>
      <c r="T14" s="64"/>
      <c r="U14" s="75">
        <v>6687</v>
      </c>
      <c r="V14" s="14">
        <f>P14/O14</f>
        <v>5043.909090909091</v>
      </c>
      <c r="W14" s="75">
        <f>SUM(U14,P14)</f>
        <v>117653</v>
      </c>
      <c r="X14" s="75">
        <v>1794</v>
      </c>
      <c r="Y14" s="76">
        <f>SUM(X14,R14)</f>
        <v>25093</v>
      </c>
    </row>
    <row r="15" spans="1:25" ht="12.75">
      <c r="A15" s="72">
        <v>2</v>
      </c>
      <c r="B15" s="72" t="s">
        <v>50</v>
      </c>
      <c r="C15" s="4" t="s">
        <v>95</v>
      </c>
      <c r="D15" s="4" t="s">
        <v>96</v>
      </c>
      <c r="E15" s="15" t="s">
        <v>52</v>
      </c>
      <c r="F15" s="15" t="s">
        <v>51</v>
      </c>
      <c r="G15" s="37">
        <v>1</v>
      </c>
      <c r="H15" s="37">
        <v>13</v>
      </c>
      <c r="I15" s="14">
        <v>18545</v>
      </c>
      <c r="J15" s="14"/>
      <c r="K15" s="14">
        <v>3339</v>
      </c>
      <c r="L15" s="14"/>
      <c r="M15" s="64"/>
      <c r="N15" s="14">
        <f>I15/H15</f>
        <v>1426.5384615384614</v>
      </c>
      <c r="O15" s="38">
        <v>13</v>
      </c>
      <c r="P15" s="14">
        <v>27322</v>
      </c>
      <c r="Q15" s="14"/>
      <c r="R15" s="14">
        <v>5431</v>
      </c>
      <c r="S15" s="14"/>
      <c r="T15" s="64"/>
      <c r="U15" s="75"/>
      <c r="V15" s="14">
        <f>P15/O15</f>
        <v>2101.6923076923076</v>
      </c>
      <c r="W15" s="75">
        <f>SUM(U15,P15)</f>
        <v>27322</v>
      </c>
      <c r="X15" s="75"/>
      <c r="Y15" s="76">
        <f>SUM(X15,R15)</f>
        <v>5431</v>
      </c>
    </row>
    <row r="16" spans="1:25" ht="12.75">
      <c r="A16" s="72">
        <v>4</v>
      </c>
      <c r="B16" s="72">
        <v>2</v>
      </c>
      <c r="C16" s="4" t="s">
        <v>64</v>
      </c>
      <c r="D16" s="4" t="s">
        <v>65</v>
      </c>
      <c r="E16" s="15" t="s">
        <v>53</v>
      </c>
      <c r="F16" s="15" t="s">
        <v>66</v>
      </c>
      <c r="G16" s="37">
        <v>6</v>
      </c>
      <c r="H16" s="37">
        <v>11</v>
      </c>
      <c r="I16" s="24">
        <v>12684</v>
      </c>
      <c r="J16" s="24">
        <v>15469</v>
      </c>
      <c r="K16" s="89">
        <v>2582</v>
      </c>
      <c r="L16" s="89">
        <v>3072</v>
      </c>
      <c r="M16" s="64">
        <f>(I16/J16*100)-100</f>
        <v>-18.003749434352585</v>
      </c>
      <c r="N16" s="14">
        <f>I16/H16</f>
        <v>1153.090909090909</v>
      </c>
      <c r="O16" s="37">
        <v>11</v>
      </c>
      <c r="P16" s="22">
        <v>17715</v>
      </c>
      <c r="Q16" s="22">
        <v>23471</v>
      </c>
      <c r="R16" s="22">
        <v>3951</v>
      </c>
      <c r="S16" s="22">
        <v>5200</v>
      </c>
      <c r="T16" s="64">
        <f>(P16/Q16*100)-100</f>
        <v>-24.52388053342422</v>
      </c>
      <c r="U16" s="75">
        <v>216646</v>
      </c>
      <c r="V16" s="14">
        <f>P16/O16</f>
        <v>1610.4545454545455</v>
      </c>
      <c r="W16" s="75">
        <f>SUM(U16,P16)</f>
        <v>234361</v>
      </c>
      <c r="X16" s="75">
        <v>48472</v>
      </c>
      <c r="Y16" s="76">
        <f>SUM(X16,R16)</f>
        <v>52423</v>
      </c>
    </row>
    <row r="17" spans="1:25" ht="12.75">
      <c r="A17" s="72">
        <v>3</v>
      </c>
      <c r="B17" s="72">
        <v>3</v>
      </c>
      <c r="C17" s="4" t="s">
        <v>74</v>
      </c>
      <c r="D17" s="4" t="s">
        <v>74</v>
      </c>
      <c r="E17" s="15" t="s">
        <v>53</v>
      </c>
      <c r="F17" s="15" t="s">
        <v>54</v>
      </c>
      <c r="G17" s="37">
        <v>4</v>
      </c>
      <c r="H17" s="37">
        <v>3</v>
      </c>
      <c r="I17" s="24">
        <v>11692</v>
      </c>
      <c r="J17" s="24">
        <v>12402</v>
      </c>
      <c r="K17" s="24">
        <v>2196</v>
      </c>
      <c r="L17" s="24">
        <v>2342</v>
      </c>
      <c r="M17" s="64">
        <f>(I17/J17*100)-100</f>
        <v>-5.724883083373641</v>
      </c>
      <c r="N17" s="14">
        <f>I17/H17</f>
        <v>3897.3333333333335</v>
      </c>
      <c r="O17" s="38">
        <v>3</v>
      </c>
      <c r="P17" s="14">
        <v>16219</v>
      </c>
      <c r="Q17" s="14">
        <v>18264</v>
      </c>
      <c r="R17" s="14">
        <v>3351</v>
      </c>
      <c r="S17" s="14">
        <v>3663</v>
      </c>
      <c r="T17" s="64">
        <f>(P17/Q17*100)-100</f>
        <v>-11.196890056942621</v>
      </c>
      <c r="U17" s="75">
        <v>49643</v>
      </c>
      <c r="V17" s="14">
        <f>P17/O17</f>
        <v>5406.333333333333</v>
      </c>
      <c r="W17" s="75">
        <f>SUM(U17,P17)</f>
        <v>65862</v>
      </c>
      <c r="X17" s="75">
        <v>10039</v>
      </c>
      <c r="Y17" s="76">
        <f>SUM(X17,R17)</f>
        <v>13390</v>
      </c>
    </row>
    <row r="18" spans="1:25" ht="13.5" customHeight="1">
      <c r="A18" s="72">
        <v>5</v>
      </c>
      <c r="B18" s="72">
        <v>1</v>
      </c>
      <c r="C18" s="4" t="s">
        <v>72</v>
      </c>
      <c r="D18" s="4" t="s">
        <v>73</v>
      </c>
      <c r="E18" s="15" t="s">
        <v>55</v>
      </c>
      <c r="F18" s="15" t="s">
        <v>42</v>
      </c>
      <c r="G18" s="37">
        <v>5</v>
      </c>
      <c r="H18" s="37">
        <v>13</v>
      </c>
      <c r="I18" s="14">
        <v>12236</v>
      </c>
      <c r="J18" s="14">
        <v>24175</v>
      </c>
      <c r="K18" s="96">
        <v>2607</v>
      </c>
      <c r="L18" s="96">
        <v>5080</v>
      </c>
      <c r="M18" s="64">
        <f>(I18/J18*100)-100</f>
        <v>-49.385729058945195</v>
      </c>
      <c r="N18" s="14">
        <f>I18/H18</f>
        <v>941.2307692307693</v>
      </c>
      <c r="O18" s="38">
        <v>13</v>
      </c>
      <c r="P18" s="14">
        <v>15204</v>
      </c>
      <c r="Q18" s="14">
        <v>31459</v>
      </c>
      <c r="R18" s="14">
        <v>3399</v>
      </c>
      <c r="S18" s="14">
        <v>7015</v>
      </c>
      <c r="T18" s="64">
        <f>(P18/Q18*100)-100</f>
        <v>-51.67042817635652</v>
      </c>
      <c r="U18" s="75">
        <v>274203</v>
      </c>
      <c r="V18" s="14">
        <f>P18/O18</f>
        <v>1169.5384615384614</v>
      </c>
      <c r="W18" s="75">
        <f>SUM(U18,P18)</f>
        <v>289407</v>
      </c>
      <c r="X18" s="75">
        <v>63451</v>
      </c>
      <c r="Y18" s="76">
        <f>SUM(X18,R18)</f>
        <v>66850</v>
      </c>
    </row>
    <row r="19" spans="1:25" ht="12.75">
      <c r="A19" s="72">
        <v>6</v>
      </c>
      <c r="B19" s="72">
        <v>4</v>
      </c>
      <c r="C19" s="4" t="s">
        <v>82</v>
      </c>
      <c r="D19" s="4" t="s">
        <v>83</v>
      </c>
      <c r="E19" s="15" t="s">
        <v>48</v>
      </c>
      <c r="F19" s="15" t="s">
        <v>36</v>
      </c>
      <c r="G19" s="37">
        <v>2</v>
      </c>
      <c r="H19" s="37">
        <v>6</v>
      </c>
      <c r="I19" s="89">
        <v>9550</v>
      </c>
      <c r="J19" s="89">
        <v>13354</v>
      </c>
      <c r="K19" s="95">
        <v>1873</v>
      </c>
      <c r="L19" s="95">
        <v>2603</v>
      </c>
      <c r="M19" s="64">
        <f>(I19/J19*100)-100</f>
        <v>-28.485846937247274</v>
      </c>
      <c r="N19" s="14">
        <f>I19/H19</f>
        <v>1591.6666666666667</v>
      </c>
      <c r="O19" s="73">
        <v>6</v>
      </c>
      <c r="P19" s="22">
        <v>13635</v>
      </c>
      <c r="Q19" s="22">
        <v>18888</v>
      </c>
      <c r="R19" s="22">
        <v>2957</v>
      </c>
      <c r="S19" s="22">
        <v>4114</v>
      </c>
      <c r="T19" s="64">
        <f>(P19/Q19*100)-100</f>
        <v>-27.811308767471417</v>
      </c>
      <c r="U19" s="75">
        <v>19914</v>
      </c>
      <c r="V19" s="14">
        <f>P19/O19</f>
        <v>2272.5</v>
      </c>
      <c r="W19" s="75">
        <f>SUM(U19,P19)</f>
        <v>33549</v>
      </c>
      <c r="X19" s="75">
        <v>4325</v>
      </c>
      <c r="Y19" s="76">
        <f>SUM(X19,R19)</f>
        <v>7282</v>
      </c>
    </row>
    <row r="20" spans="1:25" ht="12.75">
      <c r="A20" s="72">
        <v>7</v>
      </c>
      <c r="B20" s="72">
        <v>5</v>
      </c>
      <c r="C20" s="4" t="s">
        <v>79</v>
      </c>
      <c r="D20" s="4" t="s">
        <v>80</v>
      </c>
      <c r="E20" s="15" t="s">
        <v>52</v>
      </c>
      <c r="F20" s="15" t="s">
        <v>51</v>
      </c>
      <c r="G20" s="37">
        <v>3</v>
      </c>
      <c r="H20" s="37">
        <v>6</v>
      </c>
      <c r="I20" s="24">
        <v>9259</v>
      </c>
      <c r="J20" s="24">
        <v>13066</v>
      </c>
      <c r="K20" s="14">
        <v>1863</v>
      </c>
      <c r="L20" s="14">
        <v>2623</v>
      </c>
      <c r="M20" s="64">
        <f>(I20/J20*100)-100</f>
        <v>-29.136690647482013</v>
      </c>
      <c r="N20" s="14">
        <f>I20/H20</f>
        <v>1543.1666666666667</v>
      </c>
      <c r="O20" s="73">
        <v>6</v>
      </c>
      <c r="P20" s="22">
        <v>12772</v>
      </c>
      <c r="Q20" s="22">
        <v>17810</v>
      </c>
      <c r="R20" s="22">
        <v>2817</v>
      </c>
      <c r="S20" s="22">
        <v>4057</v>
      </c>
      <c r="T20" s="64">
        <f>(P20/Q20*100)-100</f>
        <v>-28.28747894441325</v>
      </c>
      <c r="U20" s="75">
        <v>47239</v>
      </c>
      <c r="V20" s="14">
        <f>P20/O20</f>
        <v>2128.6666666666665</v>
      </c>
      <c r="W20" s="75">
        <f>SUM(U20,P20)</f>
        <v>60011</v>
      </c>
      <c r="X20" s="75">
        <v>10527</v>
      </c>
      <c r="Y20" s="76">
        <f>SUM(X20,R20)</f>
        <v>13344</v>
      </c>
    </row>
    <row r="21" spans="1:25" ht="12.75">
      <c r="A21" s="72">
        <v>8</v>
      </c>
      <c r="B21" s="72">
        <v>8</v>
      </c>
      <c r="C21" s="4" t="s">
        <v>84</v>
      </c>
      <c r="D21" s="4" t="s">
        <v>85</v>
      </c>
      <c r="E21" s="15" t="s">
        <v>53</v>
      </c>
      <c r="F21" s="15" t="s">
        <v>54</v>
      </c>
      <c r="G21" s="37">
        <v>2</v>
      </c>
      <c r="H21" s="37">
        <v>6</v>
      </c>
      <c r="I21" s="22">
        <v>7748</v>
      </c>
      <c r="J21" s="22">
        <v>10118</v>
      </c>
      <c r="K21" s="95">
        <v>1529</v>
      </c>
      <c r="L21" s="95">
        <v>2037</v>
      </c>
      <c r="M21" s="64">
        <f>(I21/J21*100)-100</f>
        <v>-23.423601502273172</v>
      </c>
      <c r="N21" s="14">
        <f>I21/H21</f>
        <v>1291.3333333333333</v>
      </c>
      <c r="O21" s="73">
        <v>6</v>
      </c>
      <c r="P21" s="14">
        <v>9935</v>
      </c>
      <c r="Q21" s="14">
        <v>13639</v>
      </c>
      <c r="R21" s="14">
        <v>2125</v>
      </c>
      <c r="S21" s="14">
        <v>3008</v>
      </c>
      <c r="T21" s="64">
        <f>(P21/Q21*100)-100</f>
        <v>-27.157416232861635</v>
      </c>
      <c r="U21" s="75">
        <v>13639</v>
      </c>
      <c r="V21" s="14">
        <f>P21/O21</f>
        <v>1655.8333333333333</v>
      </c>
      <c r="W21" s="75">
        <f>SUM(U21,P21)</f>
        <v>23574</v>
      </c>
      <c r="X21" s="75">
        <v>3008</v>
      </c>
      <c r="Y21" s="76">
        <f>SUM(X21,R21)</f>
        <v>5133</v>
      </c>
    </row>
    <row r="22" spans="1:25" ht="12.75">
      <c r="A22" s="72">
        <v>9</v>
      </c>
      <c r="B22" s="72" t="s">
        <v>50</v>
      </c>
      <c r="C22" s="4" t="s">
        <v>92</v>
      </c>
      <c r="D22" s="4" t="s">
        <v>93</v>
      </c>
      <c r="E22" s="15" t="s">
        <v>94</v>
      </c>
      <c r="F22" s="15" t="s">
        <v>51</v>
      </c>
      <c r="G22" s="37">
        <v>1</v>
      </c>
      <c r="H22" s="37">
        <v>6</v>
      </c>
      <c r="I22" s="24">
        <v>5974</v>
      </c>
      <c r="J22" s="24"/>
      <c r="K22" s="24">
        <v>1168</v>
      </c>
      <c r="L22" s="24"/>
      <c r="M22" s="64"/>
      <c r="N22" s="14">
        <f>I22/H22</f>
        <v>995.6666666666666</v>
      </c>
      <c r="O22" s="37">
        <v>6</v>
      </c>
      <c r="P22" s="14">
        <v>9933</v>
      </c>
      <c r="Q22" s="14"/>
      <c r="R22" s="14">
        <v>2179</v>
      </c>
      <c r="S22" s="14"/>
      <c r="T22" s="64"/>
      <c r="U22" s="75">
        <v>6489</v>
      </c>
      <c r="V22" s="14">
        <f>P22/O22</f>
        <v>1655.5</v>
      </c>
      <c r="W22" s="75">
        <f>SUM(U22,P22)</f>
        <v>16422</v>
      </c>
      <c r="X22" s="75">
        <v>2381</v>
      </c>
      <c r="Y22" s="76">
        <f>SUM(X22,R22)</f>
        <v>4560</v>
      </c>
    </row>
    <row r="23" spans="1:25" ht="12.75">
      <c r="A23" s="72">
        <v>10</v>
      </c>
      <c r="B23" s="72">
        <v>6</v>
      </c>
      <c r="C23" s="4" t="s">
        <v>70</v>
      </c>
      <c r="D23" s="4" t="s">
        <v>71</v>
      </c>
      <c r="E23" s="15" t="s">
        <v>47</v>
      </c>
      <c r="F23" s="15" t="s">
        <v>42</v>
      </c>
      <c r="G23" s="37">
        <v>5</v>
      </c>
      <c r="H23" s="37">
        <v>10</v>
      </c>
      <c r="I23" s="24">
        <v>6309</v>
      </c>
      <c r="J23" s="24">
        <v>10723</v>
      </c>
      <c r="K23" s="89">
        <v>1176</v>
      </c>
      <c r="L23" s="89">
        <v>2004</v>
      </c>
      <c r="M23" s="64">
        <f>(I23/J23*100)-100</f>
        <v>-41.163853399235286</v>
      </c>
      <c r="N23" s="14">
        <f>I23/H23</f>
        <v>630.9</v>
      </c>
      <c r="O23" s="73">
        <v>10</v>
      </c>
      <c r="P23" s="14">
        <v>9021</v>
      </c>
      <c r="Q23" s="14">
        <v>15478</v>
      </c>
      <c r="R23" s="14">
        <v>1812</v>
      </c>
      <c r="S23" s="14">
        <v>3155</v>
      </c>
      <c r="T23" s="64">
        <f>(P23/Q23*100)-100</f>
        <v>-41.71727613386742</v>
      </c>
      <c r="U23" s="94">
        <v>159723</v>
      </c>
      <c r="V23" s="14">
        <f>P23/O23</f>
        <v>902.1</v>
      </c>
      <c r="W23" s="75">
        <f>SUM(U23,P23)</f>
        <v>168744</v>
      </c>
      <c r="X23" s="77">
        <v>33826</v>
      </c>
      <c r="Y23" s="76">
        <f>SUM(X23,R23)</f>
        <v>35638</v>
      </c>
    </row>
    <row r="24" spans="1:25" ht="12.75">
      <c r="A24" s="72">
        <v>11</v>
      </c>
      <c r="B24" s="72">
        <v>7</v>
      </c>
      <c r="C24" s="4" t="s">
        <v>75</v>
      </c>
      <c r="D24" s="4" t="s">
        <v>76</v>
      </c>
      <c r="E24" s="15" t="s">
        <v>52</v>
      </c>
      <c r="F24" s="15" t="s">
        <v>51</v>
      </c>
      <c r="G24" s="37">
        <v>4</v>
      </c>
      <c r="H24" s="37">
        <v>11</v>
      </c>
      <c r="I24" s="24">
        <v>5726</v>
      </c>
      <c r="J24" s="24">
        <v>9812</v>
      </c>
      <c r="K24" s="24">
        <v>1109</v>
      </c>
      <c r="L24" s="24">
        <v>1868</v>
      </c>
      <c r="M24" s="64">
        <f>(I24/J24*100)-100</f>
        <v>-41.64288626172035</v>
      </c>
      <c r="N24" s="14">
        <f>I24/H24</f>
        <v>520.5454545454545</v>
      </c>
      <c r="O24" s="73">
        <v>11</v>
      </c>
      <c r="P24" s="14">
        <v>8616</v>
      </c>
      <c r="Q24" s="14">
        <v>14370</v>
      </c>
      <c r="R24" s="14">
        <v>1829</v>
      </c>
      <c r="S24" s="14">
        <v>2968</v>
      </c>
      <c r="T24" s="64">
        <f>(P24/Q24*100)-100</f>
        <v>-40.04175365344468</v>
      </c>
      <c r="U24" s="75">
        <v>59992</v>
      </c>
      <c r="V24" s="14">
        <f>P24/O24</f>
        <v>783.2727272727273</v>
      </c>
      <c r="W24" s="75">
        <f>SUM(U24,P24)</f>
        <v>68608</v>
      </c>
      <c r="X24" s="77">
        <v>12450</v>
      </c>
      <c r="Y24" s="76">
        <f>SUM(X24,R24)</f>
        <v>14279</v>
      </c>
    </row>
    <row r="25" spans="1:25" ht="12.75" customHeight="1">
      <c r="A25" s="51">
        <v>12</v>
      </c>
      <c r="B25" s="72">
        <v>9</v>
      </c>
      <c r="C25" s="87" t="s">
        <v>56</v>
      </c>
      <c r="D25" s="87" t="s">
        <v>56</v>
      </c>
      <c r="E25" s="15" t="s">
        <v>53</v>
      </c>
      <c r="F25" s="15" t="s">
        <v>57</v>
      </c>
      <c r="G25" s="37">
        <v>8</v>
      </c>
      <c r="H25" s="37">
        <v>12</v>
      </c>
      <c r="I25" s="24">
        <v>6371</v>
      </c>
      <c r="J25" s="24">
        <v>10247</v>
      </c>
      <c r="K25" s="24">
        <v>1345</v>
      </c>
      <c r="L25" s="24">
        <v>2063</v>
      </c>
      <c r="M25" s="64">
        <f>(I25/J25*100)-100</f>
        <v>-37.82570508441495</v>
      </c>
      <c r="N25" s="14">
        <f>I25/H25</f>
        <v>530.9166666666666</v>
      </c>
      <c r="O25" s="73">
        <v>12</v>
      </c>
      <c r="P25" s="14">
        <v>8560</v>
      </c>
      <c r="Q25" s="14">
        <v>13246</v>
      </c>
      <c r="R25" s="24">
        <v>1987</v>
      </c>
      <c r="S25" s="24">
        <v>2884</v>
      </c>
      <c r="T25" s="64">
        <f>(P25/Q25*100)-100</f>
        <v>-35.37671749962253</v>
      </c>
      <c r="U25" s="77">
        <v>173890</v>
      </c>
      <c r="V25" s="14">
        <f>P25/O25</f>
        <v>713.3333333333334</v>
      </c>
      <c r="W25" s="75">
        <f>SUM(U25,P25)</f>
        <v>182450</v>
      </c>
      <c r="X25" s="75">
        <v>40042</v>
      </c>
      <c r="Y25" s="76">
        <f>SUM(X25,R25)</f>
        <v>42029</v>
      </c>
    </row>
    <row r="26" spans="1:25" ht="12.75" customHeight="1">
      <c r="A26" s="72">
        <v>13</v>
      </c>
      <c r="B26" s="72">
        <v>10</v>
      </c>
      <c r="C26" s="4" t="s">
        <v>67</v>
      </c>
      <c r="D26" s="4" t="s">
        <v>68</v>
      </c>
      <c r="E26" s="15" t="s">
        <v>69</v>
      </c>
      <c r="F26" s="15" t="s">
        <v>36</v>
      </c>
      <c r="G26" s="37">
        <v>6</v>
      </c>
      <c r="H26" s="37">
        <v>11</v>
      </c>
      <c r="I26" s="14">
        <v>3500</v>
      </c>
      <c r="J26" s="14">
        <v>8224</v>
      </c>
      <c r="K26" s="14">
        <v>652</v>
      </c>
      <c r="L26" s="14">
        <v>1569</v>
      </c>
      <c r="M26" s="64">
        <f>(I26/J26*100)-100</f>
        <v>-57.44163424124514</v>
      </c>
      <c r="N26" s="14">
        <f>I26/H26</f>
        <v>318.1818181818182</v>
      </c>
      <c r="O26" s="38">
        <v>11</v>
      </c>
      <c r="P26" s="14">
        <v>5143</v>
      </c>
      <c r="Q26" s="14">
        <v>11135</v>
      </c>
      <c r="R26" s="14">
        <v>999</v>
      </c>
      <c r="S26" s="14">
        <v>2260</v>
      </c>
      <c r="T26" s="64">
        <f>(P26/Q26*100)-100</f>
        <v>-53.81230354737315</v>
      </c>
      <c r="U26" s="77">
        <v>184321</v>
      </c>
      <c r="V26" s="14">
        <f>P26/O26</f>
        <v>467.54545454545456</v>
      </c>
      <c r="W26" s="75">
        <f>SUM(U26,P26)</f>
        <v>189464</v>
      </c>
      <c r="X26" s="75">
        <v>39190</v>
      </c>
      <c r="Y26" s="76">
        <f>SUM(X26,R26)</f>
        <v>40189</v>
      </c>
    </row>
    <row r="27" spans="1:25" ht="12.75">
      <c r="A27" s="72">
        <v>14</v>
      </c>
      <c r="B27" s="72">
        <v>11</v>
      </c>
      <c r="C27" s="87" t="s">
        <v>77</v>
      </c>
      <c r="D27" s="87" t="s">
        <v>78</v>
      </c>
      <c r="E27" s="15" t="s">
        <v>49</v>
      </c>
      <c r="F27" s="15" t="s">
        <v>45</v>
      </c>
      <c r="G27" s="37">
        <v>3</v>
      </c>
      <c r="H27" s="37">
        <v>10</v>
      </c>
      <c r="I27" s="24">
        <v>1732</v>
      </c>
      <c r="J27" s="24">
        <v>3674</v>
      </c>
      <c r="K27" s="14">
        <v>528</v>
      </c>
      <c r="L27" s="14">
        <v>777</v>
      </c>
      <c r="M27" s="64">
        <f>(I27/J27*100)-100</f>
        <v>-52.85792052259118</v>
      </c>
      <c r="N27" s="14">
        <f>I27/H27</f>
        <v>173.2</v>
      </c>
      <c r="O27" s="37">
        <v>10</v>
      </c>
      <c r="P27" s="14">
        <v>2164</v>
      </c>
      <c r="Q27" s="14">
        <v>4329</v>
      </c>
      <c r="R27" s="14">
        <v>687</v>
      </c>
      <c r="S27" s="14">
        <v>948</v>
      </c>
      <c r="T27" s="64">
        <f>(P27/Q27*100)-100</f>
        <v>-50.01155001155001</v>
      </c>
      <c r="U27" s="94">
        <v>10851</v>
      </c>
      <c r="V27" s="14">
        <f>P27/O27</f>
        <v>216.4</v>
      </c>
      <c r="W27" s="75">
        <f>SUM(U27,P27)</f>
        <v>13015</v>
      </c>
      <c r="X27" s="77">
        <v>2492</v>
      </c>
      <c r="Y27" s="76">
        <f>SUM(X27,R27)</f>
        <v>3179</v>
      </c>
    </row>
    <row r="28" spans="1:25" ht="12.75">
      <c r="A28" s="72">
        <v>15</v>
      </c>
      <c r="B28" s="72">
        <v>16</v>
      </c>
      <c r="C28" s="4" t="s">
        <v>81</v>
      </c>
      <c r="D28" s="4" t="s">
        <v>81</v>
      </c>
      <c r="E28" s="15" t="s">
        <v>53</v>
      </c>
      <c r="F28" s="15" t="s">
        <v>51</v>
      </c>
      <c r="G28" s="37">
        <v>2</v>
      </c>
      <c r="H28" s="37">
        <v>1</v>
      </c>
      <c r="I28" s="24">
        <v>1176</v>
      </c>
      <c r="J28" s="24">
        <v>1207</v>
      </c>
      <c r="K28" s="14">
        <v>249</v>
      </c>
      <c r="L28" s="14">
        <v>262</v>
      </c>
      <c r="M28" s="64">
        <f>(I28/J28*100)-100</f>
        <v>-2.568351284175634</v>
      </c>
      <c r="N28" s="14">
        <f>I28/H28</f>
        <v>1176</v>
      </c>
      <c r="O28" s="73">
        <v>1</v>
      </c>
      <c r="P28" s="22">
        <v>2153</v>
      </c>
      <c r="Q28" s="22">
        <v>1817</v>
      </c>
      <c r="R28" s="22">
        <v>474</v>
      </c>
      <c r="S28" s="22">
        <v>571</v>
      </c>
      <c r="T28" s="64">
        <f>(P28/Q28*100)-100</f>
        <v>18.492019812878382</v>
      </c>
      <c r="U28" s="75">
        <v>9314</v>
      </c>
      <c r="V28" s="14">
        <f>P28/O28</f>
        <v>2153</v>
      </c>
      <c r="W28" s="75">
        <f>SUM(U28,P28)</f>
        <v>11467</v>
      </c>
      <c r="X28" s="77">
        <v>2138</v>
      </c>
      <c r="Y28" s="76">
        <f>SUM(X28,R28)</f>
        <v>2612</v>
      </c>
    </row>
    <row r="29" spans="1:25" ht="12.75">
      <c r="A29" s="72">
        <v>16</v>
      </c>
      <c r="B29" s="72">
        <v>13</v>
      </c>
      <c r="C29" s="4" t="s">
        <v>60</v>
      </c>
      <c r="D29" s="4" t="s">
        <v>61</v>
      </c>
      <c r="E29" s="15" t="s">
        <v>47</v>
      </c>
      <c r="F29" s="15" t="s">
        <v>42</v>
      </c>
      <c r="G29" s="37">
        <v>7</v>
      </c>
      <c r="H29" s="37">
        <v>10</v>
      </c>
      <c r="I29" s="24">
        <v>1037</v>
      </c>
      <c r="J29" s="24">
        <v>1832</v>
      </c>
      <c r="K29" s="96">
        <v>228</v>
      </c>
      <c r="L29" s="96">
        <v>365</v>
      </c>
      <c r="M29" s="64">
        <f>(I29/J29*100)-100</f>
        <v>-43.395196506550214</v>
      </c>
      <c r="N29" s="14">
        <f>I29/H29</f>
        <v>103.7</v>
      </c>
      <c r="O29" s="38">
        <v>10</v>
      </c>
      <c r="P29" s="14">
        <v>1317</v>
      </c>
      <c r="Q29" s="14">
        <v>2717</v>
      </c>
      <c r="R29" s="14">
        <v>294</v>
      </c>
      <c r="S29" s="14">
        <v>562</v>
      </c>
      <c r="T29" s="64">
        <f>(P29/Q29*100)-100</f>
        <v>-51.52741994847258</v>
      </c>
      <c r="U29" s="75">
        <v>151999</v>
      </c>
      <c r="V29" s="14">
        <f>P29/O29</f>
        <v>131.7</v>
      </c>
      <c r="W29" s="75">
        <f>SUM(U29,P29)</f>
        <v>153316</v>
      </c>
      <c r="X29" s="77">
        <v>33989</v>
      </c>
      <c r="Y29" s="76">
        <f>SUM(X29,R29)</f>
        <v>34283</v>
      </c>
    </row>
    <row r="30" spans="1:25" ht="12.75">
      <c r="A30" s="72">
        <v>17</v>
      </c>
      <c r="B30" s="72">
        <v>14</v>
      </c>
      <c r="C30" s="4" t="s">
        <v>62</v>
      </c>
      <c r="D30" s="4" t="s">
        <v>63</v>
      </c>
      <c r="E30" s="15" t="s">
        <v>49</v>
      </c>
      <c r="F30" s="15" t="s">
        <v>45</v>
      </c>
      <c r="G30" s="37">
        <v>7</v>
      </c>
      <c r="H30" s="37">
        <v>5</v>
      </c>
      <c r="I30" s="24">
        <v>561</v>
      </c>
      <c r="J30" s="24">
        <v>1453</v>
      </c>
      <c r="K30" s="14">
        <v>179</v>
      </c>
      <c r="L30" s="14">
        <v>294</v>
      </c>
      <c r="M30" s="64">
        <f>(I30/J30*100)-100</f>
        <v>-61.39022711631108</v>
      </c>
      <c r="N30" s="14">
        <f>I30/H30</f>
        <v>112.2</v>
      </c>
      <c r="O30" s="73">
        <v>5</v>
      </c>
      <c r="P30" s="14">
        <v>803</v>
      </c>
      <c r="Q30" s="14">
        <v>2429</v>
      </c>
      <c r="R30" s="14">
        <v>243</v>
      </c>
      <c r="S30" s="14">
        <v>505</v>
      </c>
      <c r="T30" s="64">
        <f>(P30/Q30*100)-100</f>
        <v>-66.9411280362289</v>
      </c>
      <c r="U30" s="75">
        <v>20319</v>
      </c>
      <c r="V30" s="14">
        <f>P30/O30</f>
        <v>160.6</v>
      </c>
      <c r="W30" s="75">
        <f>SUM(U30,P30)</f>
        <v>21122</v>
      </c>
      <c r="X30" s="75">
        <v>4247</v>
      </c>
      <c r="Y30" s="76">
        <f>SUM(X30,R30)</f>
        <v>4490</v>
      </c>
    </row>
    <row r="31" spans="1:25" ht="12.75">
      <c r="A31" s="72">
        <v>18</v>
      </c>
      <c r="B31" s="51">
        <v>12</v>
      </c>
      <c r="C31" s="4" t="s">
        <v>58</v>
      </c>
      <c r="D31" s="4" t="s">
        <v>59</v>
      </c>
      <c r="E31" s="15" t="s">
        <v>52</v>
      </c>
      <c r="F31" s="15" t="s">
        <v>51</v>
      </c>
      <c r="G31" s="37">
        <v>7</v>
      </c>
      <c r="H31" s="37">
        <v>15</v>
      </c>
      <c r="I31" s="24">
        <v>359</v>
      </c>
      <c r="J31" s="24">
        <v>2279</v>
      </c>
      <c r="K31" s="96">
        <v>183</v>
      </c>
      <c r="L31" s="96">
        <v>464</v>
      </c>
      <c r="M31" s="64">
        <f>(I31/J31*100)-100</f>
        <v>-84.24747696358051</v>
      </c>
      <c r="N31" s="14">
        <f>I31/H31</f>
        <v>23.933333333333334</v>
      </c>
      <c r="O31" s="73">
        <v>15</v>
      </c>
      <c r="P31" s="74">
        <v>359</v>
      </c>
      <c r="Q31" s="74">
        <v>2795</v>
      </c>
      <c r="R31" s="74">
        <v>183</v>
      </c>
      <c r="S31" s="74">
        <v>581</v>
      </c>
      <c r="T31" s="64">
        <f>(P31/Q31*100)-100</f>
        <v>-87.15563506261181</v>
      </c>
      <c r="U31" s="80">
        <v>143900</v>
      </c>
      <c r="V31" s="14">
        <f>P31/O31</f>
        <v>23.933333333333334</v>
      </c>
      <c r="W31" s="75">
        <f>SUM(U31,P31)</f>
        <v>144259</v>
      </c>
      <c r="X31" s="75">
        <v>31014</v>
      </c>
      <c r="Y31" s="76">
        <f>SUM(X31,R31)</f>
        <v>31197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73"/>
      <c r="P32" s="14"/>
      <c r="Q32" s="14"/>
      <c r="R32" s="14"/>
      <c r="S32" s="14"/>
      <c r="T32" s="64"/>
      <c r="U32" s="80"/>
      <c r="V32" s="14"/>
      <c r="W32" s="75"/>
      <c r="X32" s="75"/>
      <c r="Y32" s="76"/>
    </row>
    <row r="33" spans="1:25" ht="13.5" thickBot="1">
      <c r="A33" s="50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22"/>
      <c r="L33" s="22"/>
      <c r="M33" s="64"/>
      <c r="N33" s="14"/>
      <c r="O33" s="37"/>
      <c r="P33" s="22"/>
      <c r="Q33" s="22"/>
      <c r="R33" s="22"/>
      <c r="S33" s="22"/>
      <c r="T33" s="64"/>
      <c r="U33" s="91"/>
      <c r="V33" s="14"/>
      <c r="W33" s="75"/>
      <c r="X33" s="91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171</v>
      </c>
      <c r="I34" s="31">
        <f>SUM(I14:I33)</f>
        <v>195258</v>
      </c>
      <c r="J34" s="31">
        <v>232940</v>
      </c>
      <c r="K34" s="31">
        <f>SUM(K14:K33)</f>
        <v>38284</v>
      </c>
      <c r="L34" s="31">
        <v>44683</v>
      </c>
      <c r="M34" s="68">
        <f>(I34/J34*100)-100</f>
        <v>-16.176697862110416</v>
      </c>
      <c r="N34" s="32">
        <f>I34/H34</f>
        <v>1141.859649122807</v>
      </c>
      <c r="O34" s="34">
        <f>SUM(O14:O33)</f>
        <v>171</v>
      </c>
      <c r="P34" s="31">
        <f>SUM(P14:P33)</f>
        <v>271837</v>
      </c>
      <c r="Q34" s="31">
        <v>348995</v>
      </c>
      <c r="R34" s="31">
        <f>SUM(R14:R33)</f>
        <v>58017</v>
      </c>
      <c r="S34" s="31">
        <v>70166</v>
      </c>
      <c r="T34" s="68">
        <f>(P34/Q34*100)-100</f>
        <v>-22.108626198083073</v>
      </c>
      <c r="U34" s="78">
        <f>SUM(U14:U33)</f>
        <v>1548769</v>
      </c>
      <c r="V34" s="32">
        <f>P34/O34</f>
        <v>1589.6900584795321</v>
      </c>
      <c r="W34" s="92">
        <f>SUM(U34,P34)</f>
        <v>1820606</v>
      </c>
      <c r="X34" s="79">
        <f>SUM(X14:X33)</f>
        <v>343385</v>
      </c>
      <c r="Y34" s="35">
        <f>SUM(Y14:Y33)</f>
        <v>401402</v>
      </c>
    </row>
    <row r="35" spans="9:12" ht="12.75">
      <c r="I35" s="23"/>
      <c r="J35" s="23"/>
      <c r="K35" s="23"/>
      <c r="L35" s="23"/>
    </row>
    <row r="36" ht="12.75">
      <c r="Y36" s="90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20 - Jan</v>
      </c>
      <c r="L4" s="20"/>
      <c r="M4" s="62" t="str">
        <f>'WEEKLY COMPETITIVE REPORT'!M4</f>
        <v>22 - Jan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0.7759</v>
      </c>
    </row>
    <row r="5" spans="1:25" s="2" customFormat="1" ht="11.25">
      <c r="A5" s="8"/>
      <c r="B5" s="8"/>
      <c r="C5" s="8" t="s">
        <v>0</v>
      </c>
      <c r="D5" s="8"/>
      <c r="E5" s="88"/>
      <c r="F5" s="8"/>
      <c r="G5" s="3" t="s">
        <v>4</v>
      </c>
      <c r="H5" s="7"/>
      <c r="I5" s="7"/>
      <c r="J5" s="7"/>
      <c r="K5" s="67" t="str">
        <f>'WEEKLY COMPETITIVE REPORT'!K5</f>
        <v>19 - Jan</v>
      </c>
      <c r="L5" s="7"/>
      <c r="M5" s="63" t="str">
        <f>'WEEKLY COMPETITIVE REPORT'!M5</f>
        <v>25 - Jan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40569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PUSS IN BOOTS</v>
      </c>
      <c r="D14" s="4" t="str">
        <f>'WEEKLY COMPETITIVE REPORT'!D14</f>
        <v>OBUTI MAČEK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22</v>
      </c>
      <c r="I14" s="14">
        <f>'WEEKLY COMPETITIVE REPORT'!I14/Y4</f>
        <v>104135.84224771232</v>
      </c>
      <c r="J14" s="14">
        <f>'WEEKLY COMPETITIVE REPORT'!J14/Y4</f>
        <v>0</v>
      </c>
      <c r="K14" s="22">
        <f>'WEEKLY COMPETITIVE REPORT'!K14</f>
        <v>15478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4733.4473748960145</v>
      </c>
      <c r="O14" s="37">
        <f>'WEEKLY COMPETITIVE REPORT'!O14</f>
        <v>22</v>
      </c>
      <c r="P14" s="14">
        <f>'WEEKLY COMPETITIVE REPORT'!P14/Y4</f>
        <v>143015.85255831937</v>
      </c>
      <c r="Q14" s="14">
        <f>'WEEKLY COMPETITIVE REPORT'!Q14/Y4</f>
        <v>0</v>
      </c>
      <c r="R14" s="22">
        <f>'WEEKLY COMPETITIVE REPORT'!R14</f>
        <v>23299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8618.378657043433</v>
      </c>
      <c r="V14" s="14">
        <f aca="true" t="shared" si="1" ref="V14:V20">P14/O14</f>
        <v>6500.720570832698</v>
      </c>
      <c r="W14" s="25">
        <f aca="true" t="shared" si="2" ref="W14:W20">P14+U14</f>
        <v>151634.23121536282</v>
      </c>
      <c r="X14" s="22">
        <f>'WEEKLY COMPETITIVE REPORT'!X14</f>
        <v>1794</v>
      </c>
      <c r="Y14" s="56">
        <f>'WEEKLY COMPETITIVE REPORT'!Y14</f>
        <v>25093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UNDERWORLD: AWAKENING 3D</v>
      </c>
      <c r="D15" s="4" t="str">
        <f>'WEEKLY COMPETITIVE REPORT'!D15</f>
        <v>PODZEMLJE: PREBUJENJE 3D</v>
      </c>
      <c r="E15" s="4" t="str">
        <f>'WEEKLY COMPETITIVE REPORT'!E15</f>
        <v>SONY</v>
      </c>
      <c r="F15" s="4" t="str">
        <f>'WEEKLY COMPETITIVE REPORT'!F15</f>
        <v>CF</v>
      </c>
      <c r="G15" s="37">
        <f>'WEEKLY COMPETITIVE REPORT'!G15</f>
        <v>1</v>
      </c>
      <c r="H15" s="37">
        <f>'WEEKLY COMPETITIVE REPORT'!H15</f>
        <v>13</v>
      </c>
      <c r="I15" s="14">
        <f>'WEEKLY COMPETITIVE REPORT'!I15/Y4</f>
        <v>23901.275937620827</v>
      </c>
      <c r="J15" s="14">
        <f>'WEEKLY COMPETITIVE REPORT'!J15/Y4</f>
        <v>0</v>
      </c>
      <c r="K15" s="22">
        <f>'WEEKLY COMPETITIVE REPORT'!K15</f>
        <v>3339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1838.5596875092945</v>
      </c>
      <c r="O15" s="37">
        <f>'WEEKLY COMPETITIVE REPORT'!O15</f>
        <v>13</v>
      </c>
      <c r="P15" s="14">
        <f>'WEEKLY COMPETITIVE REPORT'!P15/Y4</f>
        <v>35213.300683077716</v>
      </c>
      <c r="Q15" s="14">
        <f>'WEEKLY COMPETITIVE REPORT'!Q15/Y4</f>
        <v>0</v>
      </c>
      <c r="R15" s="22">
        <f>'WEEKLY COMPETITIVE REPORT'!R15</f>
        <v>5431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0</v>
      </c>
      <c r="V15" s="14">
        <f t="shared" si="1"/>
        <v>2708.7154371598244</v>
      </c>
      <c r="W15" s="25">
        <f t="shared" si="2"/>
        <v>35213.300683077716</v>
      </c>
      <c r="X15" s="22">
        <f>'WEEKLY COMPETITIVE REPORT'!X15</f>
        <v>0</v>
      </c>
      <c r="Y15" s="56">
        <f>'WEEKLY COMPETITIVE REPORT'!Y15</f>
        <v>5431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LISTY DO M.</v>
      </c>
      <c r="D16" s="4" t="str">
        <f>'WEEKLY COMPETITIVE REPORT'!D16</f>
        <v>PISMA SV. NIKOLAJU</v>
      </c>
      <c r="E16" s="4" t="str">
        <f>'WEEKLY COMPETITIVE REPORT'!E16</f>
        <v>IND</v>
      </c>
      <c r="F16" s="4" t="str">
        <f>'WEEKLY COMPETITIVE REPORT'!F16</f>
        <v>FIVIA</v>
      </c>
      <c r="G16" s="37">
        <f>'WEEKLY COMPETITIVE REPORT'!G16</f>
        <v>6</v>
      </c>
      <c r="H16" s="37">
        <f>'WEEKLY COMPETITIVE REPORT'!H16</f>
        <v>11</v>
      </c>
      <c r="I16" s="14">
        <f>'WEEKLY COMPETITIVE REPORT'!I16/Y4</f>
        <v>16347.467457146538</v>
      </c>
      <c r="J16" s="14">
        <f>'WEEKLY COMPETITIVE REPORT'!J16/Y4</f>
        <v>19936.84753189844</v>
      </c>
      <c r="K16" s="22">
        <f>'WEEKLY COMPETITIVE REPORT'!K16</f>
        <v>2582</v>
      </c>
      <c r="L16" s="22">
        <f>'WEEKLY COMPETITIVE REPORT'!L16</f>
        <v>3072</v>
      </c>
      <c r="M16" s="64">
        <f>'WEEKLY COMPETITIVE REPORT'!M16</f>
        <v>-18.003749434352585</v>
      </c>
      <c r="N16" s="14">
        <f t="shared" si="0"/>
        <v>1486.1334051951399</v>
      </c>
      <c r="O16" s="37">
        <f>'WEEKLY COMPETITIVE REPORT'!O16</f>
        <v>11</v>
      </c>
      <c r="P16" s="14">
        <f>'WEEKLY COMPETITIVE REPORT'!P16/Y4</f>
        <v>22831.550457533187</v>
      </c>
      <c r="Q16" s="14">
        <f>'WEEKLY COMPETITIVE REPORT'!Q16/Y4</f>
        <v>30250.03222064699</v>
      </c>
      <c r="R16" s="22">
        <f>'WEEKLY COMPETITIVE REPORT'!R16</f>
        <v>3951</v>
      </c>
      <c r="S16" s="22">
        <f>'WEEKLY COMPETITIVE REPORT'!S16</f>
        <v>5200</v>
      </c>
      <c r="T16" s="64">
        <f>'WEEKLY COMPETITIVE REPORT'!T16</f>
        <v>-24.52388053342422</v>
      </c>
      <c r="U16" s="14">
        <f>'WEEKLY COMPETITIVE REPORT'!U16/Y4</f>
        <v>279218.9715169481</v>
      </c>
      <c r="V16" s="14">
        <f t="shared" si="1"/>
        <v>2075.5954961393804</v>
      </c>
      <c r="W16" s="25">
        <f t="shared" si="2"/>
        <v>302050.5219744813</v>
      </c>
      <c r="X16" s="22">
        <f>'WEEKLY COMPETITIVE REPORT'!X16</f>
        <v>48472</v>
      </c>
      <c r="Y16" s="56">
        <f>'WEEKLY COMPETITIVE REPORT'!Y16</f>
        <v>52423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PARADA</v>
      </c>
      <c r="D17" s="4" t="str">
        <f>'WEEKLY COMPETITIVE REPORT'!D17</f>
        <v>PARADA</v>
      </c>
      <c r="E17" s="4" t="str">
        <f>'WEEKLY COMPETITIVE REPORT'!E17</f>
        <v>IND</v>
      </c>
      <c r="F17" s="4" t="str">
        <f>'WEEKLY COMPETITIVE REPORT'!F17</f>
        <v>Cinemania</v>
      </c>
      <c r="G17" s="37">
        <f>'WEEKLY COMPETITIVE REPORT'!G17</f>
        <v>4</v>
      </c>
      <c r="H17" s="37">
        <f>'WEEKLY COMPETITIVE REPORT'!H17</f>
        <v>3</v>
      </c>
      <c r="I17" s="14">
        <f>'WEEKLY COMPETITIVE REPORT'!I17/Y4</f>
        <v>15068.952184559865</v>
      </c>
      <c r="J17" s="14">
        <f>'WEEKLY COMPETITIVE REPORT'!J17/Y4</f>
        <v>15984.018559092667</v>
      </c>
      <c r="K17" s="22">
        <f>'WEEKLY COMPETITIVE REPORT'!K17</f>
        <v>2196</v>
      </c>
      <c r="L17" s="22">
        <f>'WEEKLY COMPETITIVE REPORT'!L17</f>
        <v>2342</v>
      </c>
      <c r="M17" s="64">
        <f>'WEEKLY COMPETITIVE REPORT'!M17</f>
        <v>-5.724883083373641</v>
      </c>
      <c r="N17" s="14">
        <f t="shared" si="0"/>
        <v>5022.984061519955</v>
      </c>
      <c r="O17" s="37">
        <f>'WEEKLY COMPETITIVE REPORT'!O17</f>
        <v>3</v>
      </c>
      <c r="P17" s="14">
        <f>'WEEKLY COMPETITIVE REPORT'!P17/Y4</f>
        <v>20903.466941616185</v>
      </c>
      <c r="Q17" s="14">
        <f>'WEEKLY COMPETITIVE REPORT'!Q17/Y4</f>
        <v>23539.115865446576</v>
      </c>
      <c r="R17" s="22">
        <f>'WEEKLY COMPETITIVE REPORT'!R17</f>
        <v>3351</v>
      </c>
      <c r="S17" s="22">
        <f>'WEEKLY COMPETITIVE REPORT'!S17</f>
        <v>3663</v>
      </c>
      <c r="T17" s="64">
        <f>'WEEKLY COMPETITIVE REPORT'!T17</f>
        <v>-11.196890056942621</v>
      </c>
      <c r="U17" s="14">
        <f>'WEEKLY COMPETITIVE REPORT'!U17/Y4</f>
        <v>63981.18314215749</v>
      </c>
      <c r="V17" s="14">
        <f t="shared" si="1"/>
        <v>6967.822313872061</v>
      </c>
      <c r="W17" s="25">
        <f t="shared" si="2"/>
        <v>84884.65008377368</v>
      </c>
      <c r="X17" s="22">
        <f>'WEEKLY COMPETITIVE REPORT'!X17</f>
        <v>10039</v>
      </c>
      <c r="Y17" s="56">
        <f>'WEEKLY COMPETITIVE REPORT'!Y17</f>
        <v>13390</v>
      </c>
    </row>
    <row r="18" spans="1:25" ht="13.5" customHeight="1">
      <c r="A18" s="50">
        <v>5</v>
      </c>
      <c r="B18" s="4">
        <f>'WEEKLY COMPETITIVE REPORT'!B18</f>
        <v>1</v>
      </c>
      <c r="C18" s="4" t="str">
        <f>'WEEKLY COMPETITIVE REPORT'!C18</f>
        <v>ALVIN AND THE CHIPMUNKS 3</v>
      </c>
      <c r="D18" s="4" t="str">
        <f>'WEEKLY COMPETITIVE REPORT'!D18</f>
        <v>ALVIN IN VEVERIČKI 3</v>
      </c>
      <c r="E18" s="4" t="str">
        <f>'WEEKLY COMPETITIVE REPORT'!E18</f>
        <v>FOX</v>
      </c>
      <c r="F18" s="4" t="str">
        <f>'WEEKLY COMPETITIVE REPORT'!F18</f>
        <v>Blitz</v>
      </c>
      <c r="G18" s="37">
        <f>'WEEKLY COMPETITIVE REPORT'!G18</f>
        <v>5</v>
      </c>
      <c r="H18" s="37">
        <f>'WEEKLY COMPETITIVE REPORT'!H18</f>
        <v>13</v>
      </c>
      <c r="I18" s="14">
        <f>'WEEKLY COMPETITIVE REPORT'!I18/Y4</f>
        <v>15770.073463075138</v>
      </c>
      <c r="J18" s="14">
        <f>'WEEKLY COMPETITIVE REPORT'!J18/Y4</f>
        <v>31157.365639902047</v>
      </c>
      <c r="K18" s="22">
        <f>'WEEKLY COMPETITIVE REPORT'!K18</f>
        <v>2607</v>
      </c>
      <c r="L18" s="22">
        <f>'WEEKLY COMPETITIVE REPORT'!L18</f>
        <v>5080</v>
      </c>
      <c r="M18" s="64">
        <f>'WEEKLY COMPETITIVE REPORT'!M18</f>
        <v>-49.385729058945195</v>
      </c>
      <c r="N18" s="14">
        <f t="shared" si="0"/>
        <v>1213.0825740827029</v>
      </c>
      <c r="O18" s="37">
        <f>'WEEKLY COMPETITIVE REPORT'!O18</f>
        <v>13</v>
      </c>
      <c r="P18" s="14">
        <f>'WEEKLY COMPETITIVE REPORT'!P18/Y4</f>
        <v>19595.30867379817</v>
      </c>
      <c r="Q18" s="14">
        <f>'WEEKLY COMPETITIVE REPORT'!Q18/Y4</f>
        <v>40545.17334708081</v>
      </c>
      <c r="R18" s="22">
        <f>'WEEKLY COMPETITIVE REPORT'!R18</f>
        <v>3399</v>
      </c>
      <c r="S18" s="22">
        <f>'WEEKLY COMPETITIVE REPORT'!S18</f>
        <v>7015</v>
      </c>
      <c r="T18" s="64">
        <f>'WEEKLY COMPETITIVE REPORT'!T18</f>
        <v>-51.67042817635652</v>
      </c>
      <c r="U18" s="14">
        <f>'WEEKLY COMPETITIVE REPORT'!U18/Y4</f>
        <v>353399.9226704472</v>
      </c>
      <c r="V18" s="14">
        <f t="shared" si="1"/>
        <v>1507.331436446013</v>
      </c>
      <c r="W18" s="25">
        <f t="shared" si="2"/>
        <v>372995.2313442454</v>
      </c>
      <c r="X18" s="22">
        <f>'WEEKLY COMPETITIVE REPORT'!X18</f>
        <v>63451</v>
      </c>
      <c r="Y18" s="56">
        <f>'WEEKLY COMPETITIVE REPORT'!Y18</f>
        <v>66850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CONTRABAND</v>
      </c>
      <c r="D19" s="4" t="str">
        <f>'WEEKLY COMPETITIVE REPORT'!D19</f>
        <v>TIHOTAPCI</v>
      </c>
      <c r="E19" s="4" t="str">
        <f>'WEEKLY COMPETITIVE REPORT'!E19</f>
        <v>UNI</v>
      </c>
      <c r="F19" s="4" t="str">
        <f>'WEEKLY COMPETITIVE REPORT'!F19</f>
        <v>Karantanija</v>
      </c>
      <c r="G19" s="37">
        <f>'WEEKLY COMPETITIVE REPORT'!G19</f>
        <v>2</v>
      </c>
      <c r="H19" s="37">
        <f>'WEEKLY COMPETITIVE REPORT'!H19</f>
        <v>6</v>
      </c>
      <c r="I19" s="14">
        <f>'WEEKLY COMPETITIVE REPORT'!I19/Y4</f>
        <v>12308.28715040598</v>
      </c>
      <c r="J19" s="14">
        <f>'WEEKLY COMPETITIVE REPORT'!J19/Y4</f>
        <v>17210.980796494394</v>
      </c>
      <c r="K19" s="22">
        <f>'WEEKLY COMPETITIVE REPORT'!K19</f>
        <v>1873</v>
      </c>
      <c r="L19" s="22">
        <f>'WEEKLY COMPETITIVE REPORT'!L19</f>
        <v>2603</v>
      </c>
      <c r="M19" s="64">
        <f>'WEEKLY COMPETITIVE REPORT'!M19</f>
        <v>-28.485846937247274</v>
      </c>
      <c r="N19" s="14">
        <f t="shared" si="0"/>
        <v>2051.38119173433</v>
      </c>
      <c r="O19" s="37">
        <f>'WEEKLY COMPETITIVE REPORT'!O19</f>
        <v>6</v>
      </c>
      <c r="P19" s="14">
        <f>'WEEKLY COMPETITIVE REPORT'!P19/Y4</f>
        <v>17573.14086866864</v>
      </c>
      <c r="Q19" s="14">
        <f>'WEEKLY COMPETITIVE REPORT'!Q19/Y4</f>
        <v>24343.343214331744</v>
      </c>
      <c r="R19" s="22">
        <f>'WEEKLY COMPETITIVE REPORT'!R19</f>
        <v>2957</v>
      </c>
      <c r="S19" s="22">
        <f>'WEEKLY COMPETITIVE REPORT'!S19</f>
        <v>4114</v>
      </c>
      <c r="T19" s="64">
        <f>'WEEKLY COMPETITIVE REPORT'!T19</f>
        <v>-27.811308767471417</v>
      </c>
      <c r="U19" s="14">
        <f>'WEEKLY COMPETITIVE REPORT'!U19/Y4</f>
        <v>25665.67856682562</v>
      </c>
      <c r="V19" s="14">
        <f t="shared" si="1"/>
        <v>2928.8568114447735</v>
      </c>
      <c r="W19" s="25">
        <f t="shared" si="2"/>
        <v>43238.81943549426</v>
      </c>
      <c r="X19" s="22">
        <f>'WEEKLY COMPETITIVE REPORT'!X19</f>
        <v>4325</v>
      </c>
      <c r="Y19" s="56">
        <f>'WEEKLY COMPETITIVE REPORT'!Y19</f>
        <v>7282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JACK AND JILL</v>
      </c>
      <c r="D20" s="4" t="str">
        <f>'WEEKLY COMPETITIVE REPORT'!D20</f>
        <v>JACK IN JILL</v>
      </c>
      <c r="E20" s="4" t="str">
        <f>'WEEKLY COMPETITIVE REPORT'!E20</f>
        <v>SONY</v>
      </c>
      <c r="F20" s="4" t="str">
        <f>'WEEKLY COMPETITIVE REPORT'!F20</f>
        <v>CF</v>
      </c>
      <c r="G20" s="37">
        <f>'WEEKLY COMPETITIVE REPORT'!G20</f>
        <v>3</v>
      </c>
      <c r="H20" s="37">
        <f>'WEEKLY COMPETITIVE REPORT'!H20</f>
        <v>6</v>
      </c>
      <c r="I20" s="14">
        <f>'WEEKLY COMPETITIVE REPORT'!I20/Y4</f>
        <v>11933.238819435493</v>
      </c>
      <c r="J20" s="14">
        <f>'WEEKLY COMPETITIVE REPORT'!J20/Y4</f>
        <v>16839.79894316278</v>
      </c>
      <c r="K20" s="22">
        <f>'WEEKLY COMPETITIVE REPORT'!K20</f>
        <v>1863</v>
      </c>
      <c r="L20" s="22">
        <f>'WEEKLY COMPETITIVE REPORT'!L20</f>
        <v>2623</v>
      </c>
      <c r="M20" s="64">
        <f>'WEEKLY COMPETITIVE REPORT'!M20</f>
        <v>-29.136690647482013</v>
      </c>
      <c r="N20" s="14">
        <f t="shared" si="0"/>
        <v>1988.8731365725823</v>
      </c>
      <c r="O20" s="37">
        <f>'WEEKLY COMPETITIVE REPORT'!O20</f>
        <v>6</v>
      </c>
      <c r="P20" s="14">
        <f>'WEEKLY COMPETITIVE REPORT'!P20/Y4</f>
        <v>16460.88413455342</v>
      </c>
      <c r="Q20" s="14">
        <f>'WEEKLY COMPETITIVE REPORT'!Q20/Y4</f>
        <v>22953.988916097434</v>
      </c>
      <c r="R20" s="22">
        <f>'WEEKLY COMPETITIVE REPORT'!R20</f>
        <v>2817</v>
      </c>
      <c r="S20" s="22">
        <f>'WEEKLY COMPETITIVE REPORT'!S20</f>
        <v>4057</v>
      </c>
      <c r="T20" s="64">
        <f>'WEEKLY COMPETITIVE REPORT'!T20</f>
        <v>-28.28747894441325</v>
      </c>
      <c r="U20" s="14">
        <f>'WEEKLY COMPETITIVE REPORT'!U20/Y4</f>
        <v>60882.845727542204</v>
      </c>
      <c r="V20" s="14">
        <f t="shared" si="1"/>
        <v>2743.480689092237</v>
      </c>
      <c r="W20" s="25">
        <f t="shared" si="2"/>
        <v>77343.72986209563</v>
      </c>
      <c r="X20" s="22">
        <f>'WEEKLY COMPETITIVE REPORT'!X20</f>
        <v>10527</v>
      </c>
      <c r="Y20" s="56">
        <f>'WEEKLY COMPETITIVE REPORT'!Y20</f>
        <v>13344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THE INBETWEENERS MOVIE</v>
      </c>
      <c r="D21" s="4" t="str">
        <f>'WEEKLY COMPETITIVE REPORT'!D21</f>
        <v>ANGLEŠKA PITA</v>
      </c>
      <c r="E21" s="4" t="str">
        <f>'WEEKLY COMPETITIVE REPORT'!E21</f>
        <v>IND</v>
      </c>
      <c r="F21" s="4" t="str">
        <f>'WEEKLY COMPETITIVE REPORT'!F21</f>
        <v>Cinemania</v>
      </c>
      <c r="G21" s="37">
        <f>'WEEKLY COMPETITIVE REPORT'!G21</f>
        <v>2</v>
      </c>
      <c r="H21" s="37">
        <f>'WEEKLY COMPETITIVE REPORT'!H21</f>
        <v>6</v>
      </c>
      <c r="I21" s="14">
        <f>'WEEKLY COMPETITIVE REPORT'!I21/Y4</f>
        <v>9985.82291532414</v>
      </c>
      <c r="J21" s="14">
        <f>'WEEKLY COMPETITIVE REPORT'!J21/Y4</f>
        <v>13040.34025003222</v>
      </c>
      <c r="K21" s="22">
        <f>'WEEKLY COMPETITIVE REPORT'!K21</f>
        <v>1529</v>
      </c>
      <c r="L21" s="22">
        <f>'WEEKLY COMPETITIVE REPORT'!L21</f>
        <v>2037</v>
      </c>
      <c r="M21" s="64">
        <f>'WEEKLY COMPETITIVE REPORT'!M21</f>
        <v>-23.423601502273172</v>
      </c>
      <c r="N21" s="14">
        <f aca="true" t="shared" si="3" ref="N21:N33">I21/H21</f>
        <v>1664.3038192206898</v>
      </c>
      <c r="O21" s="37">
        <f>'WEEKLY COMPETITIVE REPORT'!O21</f>
        <v>6</v>
      </c>
      <c r="P21" s="14">
        <f>'WEEKLY COMPETITIVE REPORT'!P21/Y4</f>
        <v>12804.48511406109</v>
      </c>
      <c r="Q21" s="14">
        <f>'WEEKLY COMPETITIVE REPORT'!Q21/Y4</f>
        <v>17578.296172187136</v>
      </c>
      <c r="R21" s="22">
        <f>'WEEKLY COMPETITIVE REPORT'!R21</f>
        <v>2125</v>
      </c>
      <c r="S21" s="22">
        <f>'WEEKLY COMPETITIVE REPORT'!S21</f>
        <v>3008</v>
      </c>
      <c r="T21" s="64">
        <f>'WEEKLY COMPETITIVE REPORT'!T21</f>
        <v>-27.157416232861635</v>
      </c>
      <c r="U21" s="14">
        <f>'WEEKLY COMPETITIVE REPORT'!U21/Y4</f>
        <v>17578.296172187136</v>
      </c>
      <c r="V21" s="14">
        <f aca="true" t="shared" si="4" ref="V21:V33">P21/O21</f>
        <v>2134.080852343515</v>
      </c>
      <c r="W21" s="25">
        <f aca="true" t="shared" si="5" ref="W21:W33">P21+U21</f>
        <v>30382.781286248224</v>
      </c>
      <c r="X21" s="22">
        <f>'WEEKLY COMPETITIVE REPORT'!X21</f>
        <v>3008</v>
      </c>
      <c r="Y21" s="56">
        <f>'WEEKLY COMPETITIVE REPORT'!Y21</f>
        <v>5133</v>
      </c>
    </row>
    <row r="22" spans="1:25" ht="12.75">
      <c r="A22" s="50">
        <v>9</v>
      </c>
      <c r="B22" s="4" t="str">
        <f>'WEEKLY COMPETITIVE REPORT'!B22</f>
        <v>New</v>
      </c>
      <c r="C22" s="4" t="str">
        <f>'WEEKLY COMPETITIVE REPORT'!C22</f>
        <v>IZLET - A TRIP</v>
      </c>
      <c r="D22" s="4" t="str">
        <f>'WEEKLY COMPETITIVE REPORT'!D22</f>
        <v>IZLET</v>
      </c>
      <c r="E22" s="4" t="str">
        <f>'WEEKLY COMPETITIVE REPORT'!E22</f>
        <v>DOM</v>
      </c>
      <c r="F22" s="4" t="str">
        <f>'WEEKLY COMPETITIVE REPORT'!F22</f>
        <v>CF</v>
      </c>
      <c r="G22" s="37">
        <f>'WEEKLY COMPETITIVE REPORT'!G22</f>
        <v>1</v>
      </c>
      <c r="H22" s="37">
        <f>'WEEKLY COMPETITIVE REPORT'!H22</f>
        <v>6</v>
      </c>
      <c r="I22" s="14">
        <f>'WEEKLY COMPETITIVE REPORT'!I22/Y4</f>
        <v>7699.4458048717615</v>
      </c>
      <c r="J22" s="14">
        <f>'WEEKLY COMPETITIVE REPORT'!J22/Y4</f>
        <v>0</v>
      </c>
      <c r="K22" s="22">
        <f>'WEEKLY COMPETITIVE REPORT'!K22</f>
        <v>1168</v>
      </c>
      <c r="L22" s="22">
        <f>'WEEKLY COMPETITIVE REPORT'!L22</f>
        <v>0</v>
      </c>
      <c r="M22" s="64">
        <f>'WEEKLY COMPETITIVE REPORT'!M22</f>
        <v>0</v>
      </c>
      <c r="N22" s="14">
        <f t="shared" si="3"/>
        <v>1283.240967478627</v>
      </c>
      <c r="O22" s="37">
        <f>'WEEKLY COMPETITIVE REPORT'!O22</f>
        <v>6</v>
      </c>
      <c r="P22" s="14">
        <f>'WEEKLY COMPETITIVE REPORT'!P22/Y4</f>
        <v>12801.907462301842</v>
      </c>
      <c r="Q22" s="14">
        <f>'WEEKLY COMPETITIVE REPORT'!Q22/Y4</f>
        <v>0</v>
      </c>
      <c r="R22" s="22">
        <f>'WEEKLY COMPETITIVE REPORT'!R22</f>
        <v>2179</v>
      </c>
      <c r="S22" s="22">
        <f>'WEEKLY COMPETITIVE REPORT'!S22</f>
        <v>0</v>
      </c>
      <c r="T22" s="64">
        <f>'WEEKLY COMPETITIVE REPORT'!T22</f>
        <v>0</v>
      </c>
      <c r="U22" s="14">
        <f>'WEEKLY COMPETITIVE REPORT'!U22/Y4</f>
        <v>8363.191132877948</v>
      </c>
      <c r="V22" s="14">
        <f t="shared" si="4"/>
        <v>2133.6512437169736</v>
      </c>
      <c r="W22" s="25">
        <f t="shared" si="5"/>
        <v>21165.098595179792</v>
      </c>
      <c r="X22" s="22">
        <f>'WEEKLY COMPETITIVE REPORT'!X22</f>
        <v>2381</v>
      </c>
      <c r="Y22" s="56">
        <f>'WEEKLY COMPETITIVE REPORT'!Y22</f>
        <v>4560</v>
      </c>
    </row>
    <row r="23" spans="1:25" ht="12.75">
      <c r="A23" s="50">
        <v>10</v>
      </c>
      <c r="B23" s="4">
        <f>'WEEKLY COMPETITIVE REPORT'!B23</f>
        <v>6</v>
      </c>
      <c r="C23" s="4" t="str">
        <f>'WEEKLY COMPETITIVE REPORT'!C23</f>
        <v>SHERLOCK HOLMES 2</v>
      </c>
      <c r="D23" s="4" t="str">
        <f>'WEEKLY COMPETITIVE REPORT'!D23</f>
        <v>SHERLOCK HOLMES: IGRA SENC</v>
      </c>
      <c r="E23" s="4" t="str">
        <f>'WEEKLY COMPETITIVE REPORT'!E23</f>
        <v>WB</v>
      </c>
      <c r="F23" s="4" t="str">
        <f>'WEEKLY COMPETITIVE REPORT'!F23</f>
        <v>Blitz</v>
      </c>
      <c r="G23" s="37">
        <f>'WEEKLY COMPETITIVE REPORT'!G23</f>
        <v>5</v>
      </c>
      <c r="H23" s="37">
        <f>'WEEKLY COMPETITIVE REPORT'!H23</f>
        <v>10</v>
      </c>
      <c r="I23" s="14">
        <f>'WEEKLY COMPETITIVE REPORT'!I23/Y4</f>
        <v>8131.202474545688</v>
      </c>
      <c r="J23" s="14">
        <f>'WEEKLY COMPETITIVE REPORT'!J23/Y4</f>
        <v>13820.079907204536</v>
      </c>
      <c r="K23" s="22">
        <f>'WEEKLY COMPETITIVE REPORT'!K23</f>
        <v>1176</v>
      </c>
      <c r="L23" s="22">
        <f>'WEEKLY COMPETITIVE REPORT'!L23</f>
        <v>2004</v>
      </c>
      <c r="M23" s="64">
        <f>'WEEKLY COMPETITIVE REPORT'!M23</f>
        <v>-41.163853399235286</v>
      </c>
      <c r="N23" s="14">
        <f t="shared" si="3"/>
        <v>813.1202474545688</v>
      </c>
      <c r="O23" s="37">
        <f>'WEEKLY COMPETITIVE REPORT'!O23</f>
        <v>10</v>
      </c>
      <c r="P23" s="14">
        <f>'WEEKLY COMPETITIVE REPORT'!P23/Y4</f>
        <v>11626.498260085062</v>
      </c>
      <c r="Q23" s="14">
        <f>'WEEKLY COMPETITIVE REPORT'!Q23/Y4</f>
        <v>19948.44696481505</v>
      </c>
      <c r="R23" s="22">
        <f>'WEEKLY COMPETITIVE REPORT'!R23</f>
        <v>1812</v>
      </c>
      <c r="S23" s="22">
        <f>'WEEKLY COMPETITIVE REPORT'!S23</f>
        <v>3155</v>
      </c>
      <c r="T23" s="64">
        <f>'WEEKLY COMPETITIVE REPORT'!T23</f>
        <v>-41.71727613386742</v>
      </c>
      <c r="U23" s="14">
        <f>'WEEKLY COMPETITIVE REPORT'!U23/Y4</f>
        <v>205855.13597113028</v>
      </c>
      <c r="V23" s="14">
        <f t="shared" si="4"/>
        <v>1162.6498260085061</v>
      </c>
      <c r="W23" s="25">
        <f t="shared" si="5"/>
        <v>217481.63423121534</v>
      </c>
      <c r="X23" s="22">
        <f>'WEEKLY COMPETITIVE REPORT'!X23</f>
        <v>33826</v>
      </c>
      <c r="Y23" s="56">
        <f>'WEEKLY COMPETITIVE REPORT'!Y23</f>
        <v>35638</v>
      </c>
    </row>
    <row r="24" spans="1:25" ht="12.75">
      <c r="A24" s="50">
        <v>11</v>
      </c>
      <c r="B24" s="4">
        <f>'WEEKLY COMPETITIVE REPORT'!B24</f>
        <v>7</v>
      </c>
      <c r="C24" s="4" t="str">
        <f>'WEEKLY COMPETITIVE REPORT'!C24</f>
        <v>GIRL WITH DRAGON TATOO</v>
      </c>
      <c r="D24" s="4" t="str">
        <f>'WEEKLY COMPETITIVE REPORT'!D24</f>
        <v>DEKLE Z ZMAJSKIM TATUJEM</v>
      </c>
      <c r="E24" s="4" t="str">
        <f>'WEEKLY COMPETITIVE REPORT'!E24</f>
        <v>SONY</v>
      </c>
      <c r="F24" s="4" t="str">
        <f>'WEEKLY COMPETITIVE REPORT'!F24</f>
        <v>CF</v>
      </c>
      <c r="G24" s="37">
        <f>'WEEKLY COMPETITIVE REPORT'!G24</f>
        <v>4</v>
      </c>
      <c r="H24" s="37">
        <f>'WEEKLY COMPETITIVE REPORT'!H24</f>
        <v>11</v>
      </c>
      <c r="I24" s="14">
        <f>'WEEKLY COMPETITIVE REPORT'!I24/Y4</f>
        <v>7379.816986725094</v>
      </c>
      <c r="J24" s="14">
        <f>'WEEKLY COMPETITIVE REPORT'!J24/Y4</f>
        <v>12645.95953086738</v>
      </c>
      <c r="K24" s="22">
        <f>'WEEKLY COMPETITIVE REPORT'!K24</f>
        <v>1109</v>
      </c>
      <c r="L24" s="22">
        <f>'WEEKLY COMPETITIVE REPORT'!L24</f>
        <v>1868</v>
      </c>
      <c r="M24" s="64">
        <f>'WEEKLY COMPETITIVE REPORT'!M24</f>
        <v>-41.64288626172035</v>
      </c>
      <c r="N24" s="14">
        <f t="shared" si="3"/>
        <v>670.8924533386448</v>
      </c>
      <c r="O24" s="37">
        <f>'WEEKLY COMPETITIVE REPORT'!O24</f>
        <v>11</v>
      </c>
      <c r="P24" s="14">
        <f>'WEEKLY COMPETITIVE REPORT'!P24/Y4</f>
        <v>11104.523778837478</v>
      </c>
      <c r="Q24" s="14">
        <f>'WEEKLY COMPETITIVE REPORT'!Q24/Y4</f>
        <v>18520.427890192033</v>
      </c>
      <c r="R24" s="22">
        <f>'WEEKLY COMPETITIVE REPORT'!R24</f>
        <v>1829</v>
      </c>
      <c r="S24" s="22">
        <f>'WEEKLY COMPETITIVE REPORT'!S24</f>
        <v>2968</v>
      </c>
      <c r="T24" s="64">
        <f>'WEEKLY COMPETITIVE REPORT'!T24</f>
        <v>-40.04175365344468</v>
      </c>
      <c r="U24" s="14">
        <f>'WEEKLY COMPETITIVE REPORT'!U24/Y4</f>
        <v>77319.24217038277</v>
      </c>
      <c r="V24" s="14">
        <f t="shared" si="4"/>
        <v>1009.502161712498</v>
      </c>
      <c r="W24" s="25">
        <f t="shared" si="5"/>
        <v>88423.76594922025</v>
      </c>
      <c r="X24" s="22">
        <f>'WEEKLY COMPETITIVE REPORT'!X24</f>
        <v>12450</v>
      </c>
      <c r="Y24" s="56">
        <f>'WEEKLY COMPETITIVE REPORT'!Y24</f>
        <v>14279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TRAKTOR, LJUBEZEN IN ROCK'N'ROLL</v>
      </c>
      <c r="D25" s="4" t="str">
        <f>'WEEKLY COMPETITIVE REPORT'!D25</f>
        <v>TRAKTOR, LJUBEZEN IN ROCK'N'ROLL</v>
      </c>
      <c r="E25" s="4" t="str">
        <f>'WEEKLY COMPETITIVE REPORT'!E25</f>
        <v>IND</v>
      </c>
      <c r="F25" s="4" t="str">
        <f>'WEEKLY COMPETITIVE REPORT'!F25</f>
        <v>KZC</v>
      </c>
      <c r="G25" s="37">
        <f>'WEEKLY COMPETITIVE REPORT'!G25</f>
        <v>8</v>
      </c>
      <c r="H25" s="37">
        <f>'WEEKLY COMPETITIVE REPORT'!H25</f>
        <v>12</v>
      </c>
      <c r="I25" s="14">
        <f>'WEEKLY COMPETITIVE REPORT'!I25/Y4</f>
        <v>8211.109679082356</v>
      </c>
      <c r="J25" s="14">
        <f>'WEEKLY COMPETITIVE REPORT'!J25/Y4</f>
        <v>13206.598788503672</v>
      </c>
      <c r="K25" s="22">
        <f>'WEEKLY COMPETITIVE REPORT'!K25</f>
        <v>1345</v>
      </c>
      <c r="L25" s="22">
        <f>'WEEKLY COMPETITIVE REPORT'!L25</f>
        <v>2063</v>
      </c>
      <c r="M25" s="64">
        <f>'WEEKLY COMPETITIVE REPORT'!M25</f>
        <v>-37.82570508441495</v>
      </c>
      <c r="N25" s="14">
        <f t="shared" si="3"/>
        <v>684.2591399235297</v>
      </c>
      <c r="O25" s="37">
        <f>'WEEKLY COMPETITIVE REPORT'!O25</f>
        <v>12</v>
      </c>
      <c r="P25" s="14">
        <f>'WEEKLY COMPETITIVE REPORT'!P25/Y4</f>
        <v>11032.349529578554</v>
      </c>
      <c r="Q25" s="14">
        <f>'WEEKLY COMPETITIVE REPORT'!Q25/Y4</f>
        <v>17071.787601495038</v>
      </c>
      <c r="R25" s="22">
        <f>'WEEKLY COMPETITIVE REPORT'!R25</f>
        <v>1987</v>
      </c>
      <c r="S25" s="22">
        <f>'WEEKLY COMPETITIVE REPORT'!S25</f>
        <v>2884</v>
      </c>
      <c r="T25" s="64">
        <f>'WEEKLY COMPETITIVE REPORT'!T25</f>
        <v>-35.37671749962253</v>
      </c>
      <c r="U25" s="14">
        <f>'WEEKLY COMPETITIVE REPORT'!U25/Y4</f>
        <v>224113.9322077587</v>
      </c>
      <c r="V25" s="14">
        <f t="shared" si="4"/>
        <v>919.3624607982129</v>
      </c>
      <c r="W25" s="25">
        <f t="shared" si="5"/>
        <v>235146.28173733727</v>
      </c>
      <c r="X25" s="22">
        <f>'WEEKLY COMPETITIVE REPORT'!X25</f>
        <v>40042</v>
      </c>
      <c r="Y25" s="56">
        <f>'WEEKLY COMPETITIVE REPORT'!Y25</f>
        <v>42029</v>
      </c>
    </row>
    <row r="26" spans="1:25" ht="12.75" customHeight="1">
      <c r="A26" s="50">
        <v>13</v>
      </c>
      <c r="B26" s="4">
        <f>'WEEKLY COMPETITIVE REPORT'!B26</f>
        <v>10</v>
      </c>
      <c r="C26" s="4" t="str">
        <f>'WEEKLY COMPETITIVE REPORT'!C26</f>
        <v>MISSION IMPOSSIBLE: GHOST PROTOCOL</v>
      </c>
      <c r="D26" s="4" t="str">
        <f>'WEEKLY COMPETITIVE REPORT'!D26</f>
        <v>MISIJA NEMOGOČE: PROTOKOL DUH</v>
      </c>
      <c r="E26" s="4" t="str">
        <f>'WEEKLY COMPETITIVE REPORT'!E26</f>
        <v>PAR</v>
      </c>
      <c r="F26" s="4" t="str">
        <f>'WEEKLY COMPETITIVE REPORT'!F26</f>
        <v>Karantanija</v>
      </c>
      <c r="G26" s="37">
        <f>'WEEKLY COMPETITIVE REPORT'!G26</f>
        <v>6</v>
      </c>
      <c r="H26" s="37">
        <f>'WEEKLY COMPETITIVE REPORT'!H26</f>
        <v>11</v>
      </c>
      <c r="I26" s="14">
        <f>'WEEKLY COMPETITIVE REPORT'!I26/Y4</f>
        <v>4510.89057868282</v>
      </c>
      <c r="J26" s="14">
        <f>'WEEKLY COMPETITIVE REPORT'!J26/Y4</f>
        <v>10599.304034025003</v>
      </c>
      <c r="K26" s="22">
        <f>'WEEKLY COMPETITIVE REPORT'!K26</f>
        <v>652</v>
      </c>
      <c r="L26" s="22">
        <f>'WEEKLY COMPETITIVE REPORT'!L26</f>
        <v>1569</v>
      </c>
      <c r="M26" s="64">
        <f>'WEEKLY COMPETITIVE REPORT'!M26</f>
        <v>-57.44163424124514</v>
      </c>
      <c r="N26" s="14">
        <f t="shared" si="3"/>
        <v>410.08096169843816</v>
      </c>
      <c r="O26" s="37">
        <f>'WEEKLY COMPETITIVE REPORT'!O26</f>
        <v>11</v>
      </c>
      <c r="P26" s="14">
        <f>'WEEKLY COMPETITIVE REPORT'!P26/Y4</f>
        <v>6628.431498904498</v>
      </c>
      <c r="Q26" s="14">
        <f>'WEEKLY COMPETITIVE REPORT'!Q26/Y4</f>
        <v>14351.076169609485</v>
      </c>
      <c r="R26" s="22">
        <f>'WEEKLY COMPETITIVE REPORT'!R26</f>
        <v>999</v>
      </c>
      <c r="S26" s="22">
        <f>'WEEKLY COMPETITIVE REPORT'!S26</f>
        <v>2260</v>
      </c>
      <c r="T26" s="64">
        <f>'WEEKLY COMPETITIVE REPORT'!T26</f>
        <v>-53.81230354737315</v>
      </c>
      <c r="U26" s="14">
        <f>'WEEKLY COMPETITIVE REPORT'!U26/Y4</f>
        <v>237557.67495811314</v>
      </c>
      <c r="V26" s="14">
        <f t="shared" si="4"/>
        <v>602.5846817185907</v>
      </c>
      <c r="W26" s="25">
        <f t="shared" si="5"/>
        <v>244186.10645701765</v>
      </c>
      <c r="X26" s="22">
        <f>'WEEKLY COMPETITIVE REPORT'!X26</f>
        <v>39190</v>
      </c>
      <c r="Y26" s="56">
        <f>'WEEKLY COMPETITIVE REPORT'!Y26</f>
        <v>40189</v>
      </c>
    </row>
    <row r="27" spans="1:25" ht="12.75" customHeight="1">
      <c r="A27" s="50">
        <v>14</v>
      </c>
      <c r="B27" s="4">
        <f>'WEEKLY COMPETITIVE REPORT'!B27</f>
        <v>11</v>
      </c>
      <c r="C27" s="4" t="str">
        <f>'WEEKLY COMPETITIVE REPORT'!C27</f>
        <v>THE MUPPETS</v>
      </c>
      <c r="D27" s="4" t="str">
        <f>'WEEKLY COMPETITIVE REPORT'!D27</f>
        <v>MUPPETKI</v>
      </c>
      <c r="E27" s="4" t="str">
        <f>'WEEKLY COMPETITIVE REPORT'!E27</f>
        <v>BVI</v>
      </c>
      <c r="F27" s="4" t="str">
        <f>'WEEKLY COMPETITIVE REPORT'!F27</f>
        <v>CENEX</v>
      </c>
      <c r="G27" s="37">
        <f>'WEEKLY COMPETITIVE REPORT'!G27</f>
        <v>3</v>
      </c>
      <c r="H27" s="37">
        <f>'WEEKLY COMPETITIVE REPORT'!H27</f>
        <v>10</v>
      </c>
      <c r="I27" s="14">
        <f>'WEEKLY COMPETITIVE REPORT'!I27/Y4</f>
        <v>2232.246423508184</v>
      </c>
      <c r="J27" s="14">
        <f>'WEEKLY COMPETITIVE REPORT'!J27/Y17</f>
        <v>0.27438386855862584</v>
      </c>
      <c r="K27" s="22">
        <f>'WEEKLY COMPETITIVE REPORT'!K27</f>
        <v>528</v>
      </c>
      <c r="L27" s="22">
        <f>'WEEKLY COMPETITIVE REPORT'!L27</f>
        <v>777</v>
      </c>
      <c r="M27" s="64">
        <f>'WEEKLY COMPETITIVE REPORT'!M27</f>
        <v>-52.85792052259118</v>
      </c>
      <c r="N27" s="14">
        <f t="shared" si="3"/>
        <v>223.22464235081839</v>
      </c>
      <c r="O27" s="37">
        <f>'WEEKLY COMPETITIVE REPORT'!O27</f>
        <v>10</v>
      </c>
      <c r="P27" s="14">
        <f>'WEEKLY COMPETITIVE REPORT'!P27/Y4</f>
        <v>2789.019203505606</v>
      </c>
      <c r="Q27" s="14">
        <f>'WEEKLY COMPETITIVE REPORT'!Q27/Y17</f>
        <v>0.3233009708737864</v>
      </c>
      <c r="R27" s="22">
        <f>'WEEKLY COMPETITIVE REPORT'!R27</f>
        <v>687</v>
      </c>
      <c r="S27" s="22">
        <f>'WEEKLY COMPETITIVE REPORT'!S27</f>
        <v>948</v>
      </c>
      <c r="T27" s="64">
        <f>'WEEKLY COMPETITIVE REPORT'!T27</f>
        <v>-50.01155001155001</v>
      </c>
      <c r="U27" s="14">
        <f>'WEEKLY COMPETITIVE REPORT'!U27/Y17</f>
        <v>0.8103808812546677</v>
      </c>
      <c r="V27" s="14">
        <f t="shared" si="4"/>
        <v>278.9019203505606</v>
      </c>
      <c r="W27" s="25">
        <f t="shared" si="5"/>
        <v>2789.829584386861</v>
      </c>
      <c r="X27" s="22">
        <f>'WEEKLY COMPETITIVE REPORT'!X27</f>
        <v>2492</v>
      </c>
      <c r="Y27" s="56">
        <f>'WEEKLY COMPETITIVE REPORT'!Y27</f>
        <v>3179</v>
      </c>
    </row>
    <row r="28" spans="1:25" ht="12.75">
      <c r="A28" s="50">
        <v>15</v>
      </c>
      <c r="B28" s="4">
        <f>'WEEKLY COMPETITIVE REPORT'!B28</f>
        <v>16</v>
      </c>
      <c r="C28" s="4" t="str">
        <f>'WEEKLY COMPETITIVE REPORT'!C28</f>
        <v>LE HAVRE</v>
      </c>
      <c r="D28" s="4" t="str">
        <f>'WEEKLY COMPETITIVE REPORT'!D28</f>
        <v>LE HAVRE</v>
      </c>
      <c r="E28" s="4" t="str">
        <f>'WEEKLY COMPETITIVE REPORT'!E28</f>
        <v>IND</v>
      </c>
      <c r="F28" s="4" t="str">
        <f>'WEEKLY COMPETITIVE REPORT'!F28</f>
        <v>CF</v>
      </c>
      <c r="G28" s="37">
        <f>'WEEKLY COMPETITIVE REPORT'!G28</f>
        <v>2</v>
      </c>
      <c r="H28" s="37">
        <f>'WEEKLY COMPETITIVE REPORT'!H28</f>
        <v>1</v>
      </c>
      <c r="I28" s="14">
        <f>'WEEKLY COMPETITIVE REPORT'!I28/Y4</f>
        <v>1515.6592344374274</v>
      </c>
      <c r="J28" s="14">
        <f>'WEEKLY COMPETITIVE REPORT'!J28/Y17</f>
        <v>0.09014189693801344</v>
      </c>
      <c r="K28" s="22">
        <f>'WEEKLY COMPETITIVE REPORT'!K28</f>
        <v>249</v>
      </c>
      <c r="L28" s="22">
        <f>'WEEKLY COMPETITIVE REPORT'!L28</f>
        <v>262</v>
      </c>
      <c r="M28" s="64">
        <f>'WEEKLY COMPETITIVE REPORT'!M28</f>
        <v>-2.568351284175634</v>
      </c>
      <c r="N28" s="14">
        <f t="shared" si="3"/>
        <v>1515.6592344374274</v>
      </c>
      <c r="O28" s="37">
        <f>'WEEKLY COMPETITIVE REPORT'!O28</f>
        <v>1</v>
      </c>
      <c r="P28" s="14">
        <f>'WEEKLY COMPETITIVE REPORT'!P28/Y4</f>
        <v>2774.842118829746</v>
      </c>
      <c r="Q28" s="14">
        <f>'WEEKLY COMPETITIVE REPORT'!Q28/Y17</f>
        <v>0.13569828230022404</v>
      </c>
      <c r="R28" s="22">
        <f>'WEEKLY COMPETITIVE REPORT'!R28</f>
        <v>474</v>
      </c>
      <c r="S28" s="22">
        <f>'WEEKLY COMPETITIVE REPORT'!S28</f>
        <v>571</v>
      </c>
      <c r="T28" s="64">
        <f>'WEEKLY COMPETITIVE REPORT'!T28</f>
        <v>18.492019812878382</v>
      </c>
      <c r="U28" s="14">
        <f>'WEEKLY COMPETITIVE REPORT'!U28/Y17</f>
        <v>0.6955937266616878</v>
      </c>
      <c r="V28" s="14">
        <f t="shared" si="4"/>
        <v>2774.842118829746</v>
      </c>
      <c r="W28" s="25">
        <f t="shared" si="5"/>
        <v>2775.5377125564078</v>
      </c>
      <c r="X28" s="22">
        <f>'WEEKLY COMPETITIVE REPORT'!X28</f>
        <v>2138</v>
      </c>
      <c r="Y28" s="56">
        <f>'WEEKLY COMPETITIVE REPORT'!Y28</f>
        <v>2612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NEW YEARS EVE</v>
      </c>
      <c r="D29" s="4" t="str">
        <f>'WEEKLY COMPETITIVE REPORT'!D29</f>
        <v>SILVESTROVO V NEW YORKU</v>
      </c>
      <c r="E29" s="4" t="str">
        <f>'WEEKLY COMPETITIVE REPORT'!E29</f>
        <v>WB</v>
      </c>
      <c r="F29" s="4" t="str">
        <f>'WEEKLY COMPETITIVE REPORT'!F29</f>
        <v>Blitz</v>
      </c>
      <c r="G29" s="37">
        <f>'WEEKLY COMPETITIVE REPORT'!G29</f>
        <v>7</v>
      </c>
      <c r="H29" s="37">
        <f>'WEEKLY COMPETITIVE REPORT'!H29</f>
        <v>10</v>
      </c>
      <c r="I29" s="14">
        <f>'WEEKLY COMPETITIVE REPORT'!I29/Y4</f>
        <v>1336.5124371697384</v>
      </c>
      <c r="J29" s="14">
        <f>'WEEKLY COMPETITIVE REPORT'!J29/Y17</f>
        <v>0.1368185212845407</v>
      </c>
      <c r="K29" s="22">
        <f>'WEEKLY COMPETITIVE REPORT'!K29</f>
        <v>228</v>
      </c>
      <c r="L29" s="22">
        <f>'WEEKLY COMPETITIVE REPORT'!L29</f>
        <v>365</v>
      </c>
      <c r="M29" s="64">
        <f>'WEEKLY COMPETITIVE REPORT'!M29</f>
        <v>-43.395196506550214</v>
      </c>
      <c r="N29" s="14">
        <f t="shared" si="3"/>
        <v>133.65124371697385</v>
      </c>
      <c r="O29" s="37">
        <f>'WEEKLY COMPETITIVE REPORT'!O29</f>
        <v>10</v>
      </c>
      <c r="P29" s="14">
        <f>'WEEKLY COMPETITIVE REPORT'!P29/Y4</f>
        <v>1697.383683464364</v>
      </c>
      <c r="Q29" s="14">
        <f>'WEEKLY COMPETITIVE REPORT'!Q29/Y17</f>
        <v>0.2029126213592233</v>
      </c>
      <c r="R29" s="22">
        <f>'WEEKLY COMPETITIVE REPORT'!R29</f>
        <v>294</v>
      </c>
      <c r="S29" s="22">
        <f>'WEEKLY COMPETITIVE REPORT'!S29</f>
        <v>562</v>
      </c>
      <c r="T29" s="64">
        <f>'WEEKLY COMPETITIVE REPORT'!T29</f>
        <v>-51.52741994847258</v>
      </c>
      <c r="U29" s="14">
        <f>'WEEKLY COMPETITIVE REPORT'!U29/Y4</f>
        <v>195900.24487691713</v>
      </c>
      <c r="V29" s="14">
        <f t="shared" si="4"/>
        <v>169.7383683464364</v>
      </c>
      <c r="W29" s="25">
        <f t="shared" si="5"/>
        <v>197597.6285603815</v>
      </c>
      <c r="X29" s="22">
        <f>'WEEKLY COMPETITIVE REPORT'!X29</f>
        <v>33989</v>
      </c>
      <c r="Y29" s="56">
        <f>'WEEKLY COMPETITIVE REPORT'!Y29</f>
        <v>34283</v>
      </c>
    </row>
    <row r="30" spans="1:25" ht="12.75">
      <c r="A30" s="51">
        <v>17</v>
      </c>
      <c r="B30" s="4">
        <f>'WEEKLY COMPETITIVE REPORT'!B30</f>
        <v>14</v>
      </c>
      <c r="C30" s="4" t="str">
        <f>'WEEKLY COMPETITIVE REPORT'!C30</f>
        <v>THE HELP</v>
      </c>
      <c r="D30" s="4" t="str">
        <f>'WEEKLY COMPETITIVE REPORT'!D30</f>
        <v>SLUŽKINJE</v>
      </c>
      <c r="E30" s="4" t="str">
        <f>'WEEKLY COMPETITIVE REPORT'!E30</f>
        <v>BVI</v>
      </c>
      <c r="F30" s="4" t="str">
        <f>'WEEKLY COMPETITIVE REPORT'!F30</f>
        <v>CENEX</v>
      </c>
      <c r="G30" s="37">
        <f>'WEEKLY COMPETITIVE REPORT'!G30</f>
        <v>7</v>
      </c>
      <c r="H30" s="37">
        <f>'WEEKLY COMPETITIVE REPORT'!H30</f>
        <v>5</v>
      </c>
      <c r="I30" s="14">
        <f>'WEEKLY COMPETITIVE REPORT'!I30/Y4</f>
        <v>723.0313184688748</v>
      </c>
      <c r="J30" s="14">
        <f>'WEEKLY COMPETITIVE REPORT'!J30/Y17</f>
        <v>0.10851381628080657</v>
      </c>
      <c r="K30" s="22">
        <f>'WEEKLY COMPETITIVE REPORT'!K30</f>
        <v>179</v>
      </c>
      <c r="L30" s="22">
        <f>'WEEKLY COMPETITIVE REPORT'!L30</f>
        <v>294</v>
      </c>
      <c r="M30" s="64">
        <f>'WEEKLY COMPETITIVE REPORT'!M30</f>
        <v>-61.39022711631108</v>
      </c>
      <c r="N30" s="14">
        <f t="shared" si="3"/>
        <v>144.60626369377496</v>
      </c>
      <c r="O30" s="37">
        <f>'WEEKLY COMPETITIVE REPORT'!O30</f>
        <v>5</v>
      </c>
      <c r="P30" s="14">
        <f>'WEEKLY COMPETITIVE REPORT'!P30/Y4</f>
        <v>1034.9271813378011</v>
      </c>
      <c r="Q30" s="14">
        <f>'WEEKLY COMPETITIVE REPORT'!Q30/Y17</f>
        <v>0.18140403286034354</v>
      </c>
      <c r="R30" s="22">
        <f>'WEEKLY COMPETITIVE REPORT'!R30</f>
        <v>243</v>
      </c>
      <c r="S30" s="22">
        <f>'WEEKLY COMPETITIVE REPORT'!S30</f>
        <v>505</v>
      </c>
      <c r="T30" s="64">
        <f>'WEEKLY COMPETITIVE REPORT'!T30</f>
        <v>-66.9411280362289</v>
      </c>
      <c r="U30" s="14">
        <f>'WEEKLY COMPETITIVE REPORT'!U30/Y4</f>
        <v>26187.653048073204</v>
      </c>
      <c r="V30" s="14">
        <f t="shared" si="4"/>
        <v>206.98543626756023</v>
      </c>
      <c r="W30" s="25">
        <f t="shared" si="5"/>
        <v>27222.580229411004</v>
      </c>
      <c r="X30" s="22">
        <f>'WEEKLY COMPETITIVE REPORT'!X30</f>
        <v>4247</v>
      </c>
      <c r="Y30" s="56">
        <f>'WEEKLY COMPETITIVE REPORT'!Y30</f>
        <v>4490</v>
      </c>
    </row>
    <row r="31" spans="1:25" ht="12.75">
      <c r="A31" s="50">
        <v>18</v>
      </c>
      <c r="B31" s="4">
        <f>'WEEKLY COMPETITIVE REPORT'!B31</f>
        <v>12</v>
      </c>
      <c r="C31" s="4" t="str">
        <f>'WEEKLY COMPETITIVE REPORT'!C31</f>
        <v>ARTHUR CHRISTMAS 3D</v>
      </c>
      <c r="D31" s="4" t="str">
        <f>'WEEKLY COMPETITIVE REPORT'!D31</f>
        <v>ARTHUR BOŽIČEK 3D</v>
      </c>
      <c r="E31" s="4" t="str">
        <f>'WEEKLY COMPETITIVE REPORT'!E31</f>
        <v>SONY</v>
      </c>
      <c r="F31" s="4" t="str">
        <f>'WEEKLY COMPETITIVE REPORT'!F31</f>
        <v>CF</v>
      </c>
      <c r="G31" s="37">
        <f>'WEEKLY COMPETITIVE REPORT'!G31</f>
        <v>7</v>
      </c>
      <c r="H31" s="37">
        <f>'WEEKLY COMPETITIVE REPORT'!H31</f>
        <v>15</v>
      </c>
      <c r="I31" s="14">
        <f>'WEEKLY COMPETITIVE REPORT'!I31/Y4</f>
        <v>462.68849078489495</v>
      </c>
      <c r="J31" s="14">
        <f>'WEEKLY COMPETITIVE REPORT'!J31/Y17</f>
        <v>0.170201643017177</v>
      </c>
      <c r="K31" s="22">
        <f>'WEEKLY COMPETITIVE REPORT'!K31</f>
        <v>183</v>
      </c>
      <c r="L31" s="22">
        <f>'WEEKLY COMPETITIVE REPORT'!L31</f>
        <v>464</v>
      </c>
      <c r="M31" s="64">
        <f>'WEEKLY COMPETITIVE REPORT'!M31</f>
        <v>-84.24747696358051</v>
      </c>
      <c r="N31" s="14">
        <f t="shared" si="3"/>
        <v>30.845899385659663</v>
      </c>
      <c r="O31" s="37">
        <f>'WEEKLY COMPETITIVE REPORT'!O31</f>
        <v>15</v>
      </c>
      <c r="P31" s="14">
        <f>'WEEKLY COMPETITIVE REPORT'!P31/Y4</f>
        <v>462.68849078489495</v>
      </c>
      <c r="Q31" s="14">
        <f>'WEEKLY COMPETITIVE REPORT'!Q31/Y17</f>
        <v>0.2087378640776699</v>
      </c>
      <c r="R31" s="22">
        <f>'WEEKLY COMPETITIVE REPORT'!R31</f>
        <v>183</v>
      </c>
      <c r="S31" s="22">
        <f>'WEEKLY COMPETITIVE REPORT'!S31</f>
        <v>581</v>
      </c>
      <c r="T31" s="64">
        <f>'WEEKLY COMPETITIVE REPORT'!T31</f>
        <v>-87.15563506261181</v>
      </c>
      <c r="U31" s="14">
        <f>'WEEKLY COMPETITIVE REPORT'!U31/Y4</f>
        <v>185462.0440778451</v>
      </c>
      <c r="V31" s="14">
        <f t="shared" si="4"/>
        <v>30.845899385659663</v>
      </c>
      <c r="W31" s="25">
        <f t="shared" si="5"/>
        <v>185924.73256863</v>
      </c>
      <c r="X31" s="22">
        <f>'WEEKLY COMPETITIVE REPORT'!X31</f>
        <v>31014</v>
      </c>
      <c r="Y31" s="56">
        <f>'WEEKLY COMPETITIVE REPORT'!Y31</f>
        <v>31197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171</v>
      </c>
      <c r="I34" s="32">
        <f>SUM(I14:I33)</f>
        <v>251653.56360355712</v>
      </c>
      <c r="J34" s="31">
        <f>SUM(J14:J33)</f>
        <v>164442.07404092923</v>
      </c>
      <c r="K34" s="31">
        <f>SUM(K14:K33)</f>
        <v>38284</v>
      </c>
      <c r="L34" s="31">
        <f>SUM(L14:L33)</f>
        <v>27423</v>
      </c>
      <c r="M34" s="64">
        <f>'WEEKLY COMPETITIVE REPORT'!M34</f>
        <v>-16.176697862110416</v>
      </c>
      <c r="N34" s="32">
        <f>I34/H34</f>
        <v>1471.6582666874685</v>
      </c>
      <c r="O34" s="40">
        <f>'WEEKLY COMPETITIVE REPORT'!O34</f>
        <v>171</v>
      </c>
      <c r="P34" s="31">
        <f>SUM(P14:P33)</f>
        <v>350350.56063925754</v>
      </c>
      <c r="Q34" s="31">
        <f>SUM(Q14:Q33)</f>
        <v>229102.74041567376</v>
      </c>
      <c r="R34" s="31">
        <f>SUM(R14:R33)</f>
        <v>58017</v>
      </c>
      <c r="S34" s="31">
        <f>SUM(S14:S33)</f>
        <v>41491</v>
      </c>
      <c r="T34" s="65">
        <f>P34/Q34-100%</f>
        <v>0.52922902625956</v>
      </c>
      <c r="U34" s="31">
        <f>SUM(U14:U33)</f>
        <v>1970105.900870857</v>
      </c>
      <c r="V34" s="32">
        <f>P34/O34</f>
        <v>2048.8336879488747</v>
      </c>
      <c r="W34" s="31">
        <f>SUM(W14:W33)</f>
        <v>2320456.461510115</v>
      </c>
      <c r="X34" s="31">
        <f>SUM(X14:X33)</f>
        <v>343385</v>
      </c>
      <c r="Y34" s="35">
        <f>SUM(Y14:Y33)</f>
        <v>401402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2012-01-26T12:26:30Z</dcterms:modified>
  <cp:category/>
  <cp:version/>
  <cp:contentType/>
  <cp:contentStatus/>
</cp:coreProperties>
</file>