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26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<sst xmlns="http://schemas.openxmlformats.org/spreadsheetml/2006/main" count="258" uniqueCount="97">
  <si>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</si>
  <si>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</si>
  <si>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</si>
  <si>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</si>
  <si>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</si>
  <si>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</si>
  <si>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</si>
  <si>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</si>
  <si>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</si>
  <si>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</si>
  <si>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</si>
  <si>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</si>
  <si>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</si>
  <si>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</si>
  <si>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</si>
  <si>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</si>
  <si>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</si>
  <si>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</si>
  <si>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</si>
  <si>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</si>
  <si>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</si>
  <si>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</si>
  <si>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</si>
  <si>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</si>
  <si>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</si>
  <si>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</si>
  <si>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</si>
  <si>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</si>
  <si>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</si>
  <si>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</si>
  <si>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</si>
  <si>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</si>
  <si>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</si>
  <si>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</si>
  <si>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</si>
  <si>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</si>
  <si>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</si>
  <si>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</si>
  <si>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</si>
  <si>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</si>
  <si>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</si>
  <si>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</si>
  <si>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</si>
  <si>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</si>
  <si>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</si>
  <si>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</si>
  <si>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</si>
  <si>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</si>
  <si>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</si>
  <si>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</si>
  <si>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</si>
  <si>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</si>
  <si>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</si>
  <si>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</si>
  <si>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</si>
  <si>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</si>
  <si>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TRAKTOR, LJUBEZEN IN ROCK'N'ROLL</t>
  </si>
  <si>
    <t>KZC</t>
  </si>
  <si>
    <t>THE HELP</t>
  </si>
  <si>
    <t>SLUŽKINJE</t>
  </si>
  <si>
    <t>LISTY DO M.</t>
  </si>
  <si>
    <t>PISMA SV. NIKOLAJU</t>
  </si>
  <si>
    <t>FIVIA</t>
  </si>
  <si>
    <t>MISSION IMPOSSIBLE: GHOST PROTOCOL</t>
  </si>
  <si>
    <t>MISIJA NEMOGOČE: PROTOKOL DUH</t>
  </si>
  <si>
    <t>PAR</t>
  </si>
  <si>
    <t>SHERLOCK HOLMES 2</t>
  </si>
  <si>
    <t>SHERLOCK HOLMES: IGRA SENC</t>
  </si>
  <si>
    <t>ALVIN AND THE CHIPMUNKS 3</t>
  </si>
  <si>
    <t>ALVIN IN VEVERIČKI 3</t>
  </si>
  <si>
    <t>PARADA</t>
  </si>
  <si>
    <t>GIRL WITH DRAGON TATOO</t>
  </si>
  <si>
    <t>DEKLE Z ZMAJSKIM TATUJEM</t>
  </si>
  <si>
    <t>THE MUPPETS</t>
  </si>
  <si>
    <t>MUPPETKI</t>
  </si>
  <si>
    <t>JACK AND JILL</t>
  </si>
  <si>
    <t>JACK IN JILL</t>
  </si>
  <si>
    <t>LE HAVRE</t>
  </si>
  <si>
    <t>CONTRABAND</t>
  </si>
  <si>
    <t>TIHOTAPCI</t>
  </si>
  <si>
    <t>THE INBETWEENERS MOVIE</t>
  </si>
  <si>
    <t>ANGLEŠKA PITA</t>
  </si>
  <si>
    <t>PUSS IN BOOTS</t>
  </si>
  <si>
    <t>OBUTI MAČEK</t>
  </si>
  <si>
    <t>IZLET - A TRIP</t>
  </si>
  <si>
    <t>IZLET</t>
  </si>
  <si>
    <t>DOM</t>
  </si>
  <si>
    <t>UNDERWORLD: AWAKENING 3D</t>
  </si>
  <si>
    <t>PODZEMLJE: PREBUJENJE 3D</t>
  </si>
  <si>
    <t>26 - Jan</t>
  </si>
  <si>
    <t>01 - Feb</t>
  </si>
  <si>
    <t>27 - Jan</t>
  </si>
  <si>
    <t>29 - Jan</t>
  </si>
  <si>
    <t>WAR HORSE</t>
  </si>
  <si>
    <t>GRIVASTI VOJAK</t>
  </si>
  <si>
    <t>THE IDES OF MARCH</t>
  </si>
  <si>
    <t>MARČEVE IDE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</si>
</sst>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91</v>
      </c>
      <c r="L4" s="20"/>
      <c r="M4" s="83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89</v>
      </c>
      <c r="L5" s="7"/>
      <c r="M5" s="84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40576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82</v>
      </c>
      <c r="D14" s="4" t="s">
        <v>83</v>
      </c>
      <c r="E14" s="15" t="s">
        <v>65</v>
      </c>
      <c r="F14" s="15" t="s">
        <v>36</v>
      </c>
      <c r="G14" s="37">
        <v>2</v>
      </c>
      <c r="H14" s="37">
        <v>22</v>
      </c>
      <c r="I14" s="14">
        <v>68674</v>
      </c>
      <c r="J14" s="14">
        <v>80799</v>
      </c>
      <c r="K14" s="95">
        <v>13258</v>
      </c>
      <c r="L14" s="95">
        <v>15478</v>
      </c>
      <c r="M14" s="64">
        <f>(I14/J14*100)-100</f>
        <v>-15.006373841260412</v>
      </c>
      <c r="N14" s="14">
        <f aca="true" t="shared" si="0" ref="N14:N23">I14/H14</f>
        <v>3121.5454545454545</v>
      </c>
      <c r="O14" s="73">
        <v>22</v>
      </c>
      <c r="P14" s="22">
        <v>88795</v>
      </c>
      <c r="Q14" s="22">
        <v>110966</v>
      </c>
      <c r="R14" s="22">
        <v>18356</v>
      </c>
      <c r="S14" s="22">
        <v>23299</v>
      </c>
      <c r="T14" s="64">
        <f>(P14/Q14*100)-100</f>
        <v>-19.979993871996825</v>
      </c>
      <c r="U14" s="75">
        <v>117653</v>
      </c>
      <c r="V14" s="14">
        <f aca="true" t="shared" si="1" ref="V14:V31">P14/O14</f>
        <v>4036.1363636363635</v>
      </c>
      <c r="W14" s="75">
        <f aca="true" t="shared" si="2" ref="W14:W31">SUM(U14,P14)</f>
        <v>206448</v>
      </c>
      <c r="X14" s="75">
        <v>25093</v>
      </c>
      <c r="Y14" s="76">
        <f aca="true" t="shared" si="3" ref="Y14:Y31">SUM(X14,R14)</f>
        <v>43449</v>
      </c>
    </row>
    <row r="15" spans="1:25" ht="12.75">
      <c r="A15" s="72">
        <v>2</v>
      </c>
      <c r="B15" s="72">
        <v>2</v>
      </c>
      <c r="C15" s="4" t="s">
        <v>87</v>
      </c>
      <c r="D15" s="4" t="s">
        <v>88</v>
      </c>
      <c r="E15" s="15" t="s">
        <v>52</v>
      </c>
      <c r="F15" s="15" t="s">
        <v>51</v>
      </c>
      <c r="G15" s="37">
        <v>2</v>
      </c>
      <c r="H15" s="37">
        <v>13</v>
      </c>
      <c r="I15" s="14">
        <v>11583</v>
      </c>
      <c r="J15" s="14">
        <v>18545</v>
      </c>
      <c r="K15" s="14">
        <v>2129</v>
      </c>
      <c r="L15" s="14">
        <v>3339</v>
      </c>
      <c r="M15" s="64">
        <f>(I15/J15*100)-100</f>
        <v>-37.54111620382853</v>
      </c>
      <c r="N15" s="14">
        <f t="shared" si="0"/>
        <v>891</v>
      </c>
      <c r="O15" s="38">
        <v>13</v>
      </c>
      <c r="P15" s="14">
        <v>17586</v>
      </c>
      <c r="Q15" s="14">
        <v>27322</v>
      </c>
      <c r="R15" s="14">
        <v>3528</v>
      </c>
      <c r="S15" s="14">
        <v>5431</v>
      </c>
      <c r="T15" s="64">
        <f>(P15/Q15*100)-100</f>
        <v>-35.63428738745333</v>
      </c>
      <c r="U15" s="75">
        <v>27322</v>
      </c>
      <c r="V15" s="14">
        <f t="shared" si="1"/>
        <v>1352.7692307692307</v>
      </c>
      <c r="W15" s="75">
        <f t="shared" si="2"/>
        <v>44908</v>
      </c>
      <c r="X15" s="75">
        <v>5431</v>
      </c>
      <c r="Y15" s="76">
        <f t="shared" si="3"/>
        <v>8959</v>
      </c>
    </row>
    <row r="16" spans="1:25" ht="12.75">
      <c r="A16" s="72">
        <v>3</v>
      </c>
      <c r="B16" s="72">
        <v>4</v>
      </c>
      <c r="C16" s="4" t="s">
        <v>60</v>
      </c>
      <c r="D16" s="4" t="s">
        <v>61</v>
      </c>
      <c r="E16" s="15" t="s">
        <v>53</v>
      </c>
      <c r="F16" s="15" t="s">
        <v>62</v>
      </c>
      <c r="G16" s="37">
        <v>7</v>
      </c>
      <c r="H16" s="37">
        <v>11</v>
      </c>
      <c r="I16" s="24">
        <v>10313</v>
      </c>
      <c r="J16" s="24">
        <v>12684</v>
      </c>
      <c r="K16" s="89">
        <v>2069</v>
      </c>
      <c r="L16" s="89">
        <v>2582</v>
      </c>
      <c r="M16" s="64">
        <f>(I16/J16*100)-100</f>
        <v>-18.69284137496058</v>
      </c>
      <c r="N16" s="14">
        <f t="shared" si="0"/>
        <v>937.5454545454545</v>
      </c>
      <c r="O16" s="37">
        <v>11</v>
      </c>
      <c r="P16" s="22">
        <v>16900</v>
      </c>
      <c r="Q16" s="22">
        <v>17715</v>
      </c>
      <c r="R16" s="22">
        <v>3877</v>
      </c>
      <c r="S16" s="22">
        <v>3951</v>
      </c>
      <c r="T16" s="64">
        <f>(P16/Q16*100)-100</f>
        <v>-4.600620942703927</v>
      </c>
      <c r="U16" s="75">
        <v>234361</v>
      </c>
      <c r="V16" s="14">
        <f t="shared" si="1"/>
        <v>1536.3636363636363</v>
      </c>
      <c r="W16" s="75">
        <f t="shared" si="2"/>
        <v>251261</v>
      </c>
      <c r="X16" s="75">
        <v>52423</v>
      </c>
      <c r="Y16" s="76">
        <f t="shared" si="3"/>
        <v>56300</v>
      </c>
    </row>
    <row r="17" spans="1:25" ht="12.75">
      <c r="A17" s="72">
        <v>4</v>
      </c>
      <c r="B17" s="72">
        <v>3</v>
      </c>
      <c r="C17" s="4" t="s">
        <v>70</v>
      </c>
      <c r="D17" s="4" t="s">
        <v>70</v>
      </c>
      <c r="E17" s="15" t="s">
        <v>53</v>
      </c>
      <c r="F17" s="15" t="s">
        <v>54</v>
      </c>
      <c r="G17" s="37">
        <v>5</v>
      </c>
      <c r="H17" s="37">
        <v>3</v>
      </c>
      <c r="I17" s="24">
        <v>10150</v>
      </c>
      <c r="J17" s="24">
        <v>11692</v>
      </c>
      <c r="K17" s="24">
        <v>1956</v>
      </c>
      <c r="L17" s="24">
        <v>2196</v>
      </c>
      <c r="M17" s="64">
        <f>(I17/J17*100)-100</f>
        <v>-13.188504960656857</v>
      </c>
      <c r="N17" s="14">
        <f t="shared" si="0"/>
        <v>3383.3333333333335</v>
      </c>
      <c r="O17" s="38">
        <v>3</v>
      </c>
      <c r="P17" s="14">
        <v>16382</v>
      </c>
      <c r="Q17" s="14">
        <v>16219</v>
      </c>
      <c r="R17" s="14">
        <v>3495</v>
      </c>
      <c r="S17" s="14">
        <v>3351</v>
      </c>
      <c r="T17" s="64">
        <f>(P17/Q17*100)-100</f>
        <v>1.0049941426721603</v>
      </c>
      <c r="U17" s="75">
        <v>65862</v>
      </c>
      <c r="V17" s="14">
        <f t="shared" si="1"/>
        <v>5460.666666666667</v>
      </c>
      <c r="W17" s="75">
        <f t="shared" si="2"/>
        <v>82244</v>
      </c>
      <c r="X17" s="75">
        <v>13390</v>
      </c>
      <c r="Y17" s="76">
        <f t="shared" si="3"/>
        <v>16885</v>
      </c>
    </row>
    <row r="18" spans="1:25" ht="13.5" customHeight="1">
      <c r="A18" s="72">
        <v>5</v>
      </c>
      <c r="B18" s="72">
        <v>5</v>
      </c>
      <c r="C18" s="4" t="s">
        <v>68</v>
      </c>
      <c r="D18" s="4" t="s">
        <v>69</v>
      </c>
      <c r="E18" s="15" t="s">
        <v>55</v>
      </c>
      <c r="F18" s="15" t="s">
        <v>42</v>
      </c>
      <c r="G18" s="37">
        <v>6</v>
      </c>
      <c r="H18" s="37">
        <v>13</v>
      </c>
      <c r="I18" s="14">
        <v>11709</v>
      </c>
      <c r="J18" s="14">
        <v>12236</v>
      </c>
      <c r="K18" s="96">
        <v>2490</v>
      </c>
      <c r="L18" s="96">
        <v>2607</v>
      </c>
      <c r="M18" s="64">
        <f>(I18/J18*100)-100</f>
        <v>-4.306963059823474</v>
      </c>
      <c r="N18" s="14">
        <f t="shared" si="0"/>
        <v>900.6923076923077</v>
      </c>
      <c r="O18" s="38">
        <v>13</v>
      </c>
      <c r="P18" s="14">
        <v>14847</v>
      </c>
      <c r="Q18" s="14">
        <v>15204</v>
      </c>
      <c r="R18" s="14">
        <v>3298</v>
      </c>
      <c r="S18" s="14">
        <v>3399</v>
      </c>
      <c r="T18" s="64">
        <f>(P18/Q18*100)-100</f>
        <v>-2.3480662983425447</v>
      </c>
      <c r="U18" s="75">
        <v>289407</v>
      </c>
      <c r="V18" s="14">
        <f t="shared" si="1"/>
        <v>1142.076923076923</v>
      </c>
      <c r="W18" s="75">
        <f t="shared" si="2"/>
        <v>304254</v>
      </c>
      <c r="X18" s="75">
        <v>66850</v>
      </c>
      <c r="Y18" s="76">
        <f t="shared" si="3"/>
        <v>70148</v>
      </c>
    </row>
    <row r="19" spans="1:25" ht="12.75">
      <c r="A19" s="72">
        <v>6</v>
      </c>
      <c r="B19" s="72" t="s">
        <v>50</v>
      </c>
      <c r="C19" s="4" t="s">
        <v>93</v>
      </c>
      <c r="D19" s="4" t="s">
        <v>94</v>
      </c>
      <c r="E19" s="15" t="s">
        <v>49</v>
      </c>
      <c r="F19" s="15" t="s">
        <v>45</v>
      </c>
      <c r="G19" s="37">
        <v>1</v>
      </c>
      <c r="H19" s="37">
        <v>8</v>
      </c>
      <c r="I19" s="24">
        <v>9367</v>
      </c>
      <c r="J19" s="24"/>
      <c r="K19" s="14">
        <v>1778</v>
      </c>
      <c r="L19" s="14"/>
      <c r="M19" s="64"/>
      <c r="N19" s="14">
        <f t="shared" si="0"/>
        <v>1170.875</v>
      </c>
      <c r="O19" s="73">
        <v>8</v>
      </c>
      <c r="P19" s="14">
        <v>13560</v>
      </c>
      <c r="Q19" s="14"/>
      <c r="R19" s="14">
        <v>2847</v>
      </c>
      <c r="S19" s="14"/>
      <c r="T19" s="64"/>
      <c r="U19" s="75">
        <v>890</v>
      </c>
      <c r="V19" s="14">
        <f t="shared" si="1"/>
        <v>1695</v>
      </c>
      <c r="W19" s="75">
        <f t="shared" si="2"/>
        <v>14450</v>
      </c>
      <c r="X19" s="75">
        <v>172</v>
      </c>
      <c r="Y19" s="76">
        <f t="shared" si="3"/>
        <v>3019</v>
      </c>
    </row>
    <row r="20" spans="1:25" ht="12.75">
      <c r="A20" s="72">
        <v>7</v>
      </c>
      <c r="B20" s="72">
        <v>7</v>
      </c>
      <c r="C20" s="4" t="s">
        <v>75</v>
      </c>
      <c r="D20" s="4" t="s">
        <v>76</v>
      </c>
      <c r="E20" s="15" t="s">
        <v>52</v>
      </c>
      <c r="F20" s="15" t="s">
        <v>51</v>
      </c>
      <c r="G20" s="37">
        <v>4</v>
      </c>
      <c r="H20" s="37">
        <v>6</v>
      </c>
      <c r="I20" s="24">
        <v>8618</v>
      </c>
      <c r="J20" s="24">
        <v>9259</v>
      </c>
      <c r="K20" s="14">
        <v>1761</v>
      </c>
      <c r="L20" s="14">
        <v>1863</v>
      </c>
      <c r="M20" s="64">
        <f>(I20/J20*100)-100</f>
        <v>-6.922993843827626</v>
      </c>
      <c r="N20" s="14">
        <f t="shared" si="0"/>
        <v>1436.3333333333333</v>
      </c>
      <c r="O20" s="73">
        <v>6</v>
      </c>
      <c r="P20" s="22">
        <v>11314</v>
      </c>
      <c r="Q20" s="22">
        <v>12772</v>
      </c>
      <c r="R20" s="22">
        <v>2561</v>
      </c>
      <c r="S20" s="22">
        <v>2817</v>
      </c>
      <c r="T20" s="64">
        <f>(P20/Q20*100)-100</f>
        <v>-11.415596617600997</v>
      </c>
      <c r="U20" s="75">
        <v>60011</v>
      </c>
      <c r="V20" s="14">
        <f t="shared" si="1"/>
        <v>1885.6666666666667</v>
      </c>
      <c r="W20" s="75">
        <f t="shared" si="2"/>
        <v>71325</v>
      </c>
      <c r="X20" s="75">
        <v>13344</v>
      </c>
      <c r="Y20" s="76">
        <f t="shared" si="3"/>
        <v>15905</v>
      </c>
    </row>
    <row r="21" spans="1:25" ht="12.75">
      <c r="A21" s="72">
        <v>8</v>
      </c>
      <c r="B21" s="72">
        <v>8</v>
      </c>
      <c r="C21" s="4" t="s">
        <v>80</v>
      </c>
      <c r="D21" s="4" t="s">
        <v>81</v>
      </c>
      <c r="E21" s="15" t="s">
        <v>53</v>
      </c>
      <c r="F21" s="15" t="s">
        <v>54</v>
      </c>
      <c r="G21" s="37">
        <v>3</v>
      </c>
      <c r="H21" s="37">
        <v>6</v>
      </c>
      <c r="I21" s="22">
        <v>6333</v>
      </c>
      <c r="J21" s="22">
        <v>7748</v>
      </c>
      <c r="K21" s="95">
        <v>1237</v>
      </c>
      <c r="L21" s="95">
        <v>1529</v>
      </c>
      <c r="M21" s="64">
        <f>(I21/J21*100)-100</f>
        <v>-18.262777490965405</v>
      </c>
      <c r="N21" s="14">
        <f t="shared" si="0"/>
        <v>1055.5</v>
      </c>
      <c r="O21" s="73">
        <v>6</v>
      </c>
      <c r="P21" s="14">
        <v>8533</v>
      </c>
      <c r="Q21" s="14">
        <v>9935</v>
      </c>
      <c r="R21" s="14">
        <v>1860</v>
      </c>
      <c r="S21" s="14">
        <v>2125</v>
      </c>
      <c r="T21" s="64">
        <f>(P21/Q21*100)-100</f>
        <v>-14.111726220432814</v>
      </c>
      <c r="U21" s="75">
        <v>23574</v>
      </c>
      <c r="V21" s="14">
        <f t="shared" si="1"/>
        <v>1422.1666666666667</v>
      </c>
      <c r="W21" s="75">
        <f t="shared" si="2"/>
        <v>32107</v>
      </c>
      <c r="X21" s="75">
        <v>5133</v>
      </c>
      <c r="Y21" s="76">
        <f t="shared" si="3"/>
        <v>6993</v>
      </c>
    </row>
    <row r="22" spans="1:25" ht="12.75">
      <c r="A22" s="72">
        <v>9</v>
      </c>
      <c r="B22" s="72">
        <v>6</v>
      </c>
      <c r="C22" s="4" t="s">
        <v>78</v>
      </c>
      <c r="D22" s="4" t="s">
        <v>79</v>
      </c>
      <c r="E22" s="15" t="s">
        <v>48</v>
      </c>
      <c r="F22" s="15" t="s">
        <v>36</v>
      </c>
      <c r="G22" s="37">
        <v>3</v>
      </c>
      <c r="H22" s="37">
        <v>6</v>
      </c>
      <c r="I22" s="89">
        <v>5951</v>
      </c>
      <c r="J22" s="89">
        <v>9550</v>
      </c>
      <c r="K22" s="98">
        <v>1182</v>
      </c>
      <c r="L22" s="98">
        <v>1873</v>
      </c>
      <c r="M22" s="64">
        <f>(I22/J22*100)-100</f>
        <v>-37.68586387434555</v>
      </c>
      <c r="N22" s="14">
        <f t="shared" si="0"/>
        <v>991.8333333333334</v>
      </c>
      <c r="O22" s="73">
        <v>6</v>
      </c>
      <c r="P22" s="22">
        <v>8348</v>
      </c>
      <c r="Q22" s="22">
        <v>13635</v>
      </c>
      <c r="R22" s="22">
        <v>1844</v>
      </c>
      <c r="S22" s="22">
        <v>2957</v>
      </c>
      <c r="T22" s="64">
        <f>(P22/Q22*100)-100</f>
        <v>-38.77521085441877</v>
      </c>
      <c r="U22" s="75">
        <v>33549</v>
      </c>
      <c r="V22" s="14">
        <f t="shared" si="1"/>
        <v>1391.3333333333333</v>
      </c>
      <c r="W22" s="75">
        <f t="shared" si="2"/>
        <v>41897</v>
      </c>
      <c r="X22" s="75">
        <v>7282</v>
      </c>
      <c r="Y22" s="76">
        <f t="shared" si="3"/>
        <v>9126</v>
      </c>
    </row>
    <row r="23" spans="1:25" ht="12.75">
      <c r="A23" s="72">
        <v>10</v>
      </c>
      <c r="B23" s="72">
        <v>9</v>
      </c>
      <c r="C23" s="4" t="s">
        <v>84</v>
      </c>
      <c r="D23" s="4" t="s">
        <v>85</v>
      </c>
      <c r="E23" s="15" t="s">
        <v>86</v>
      </c>
      <c r="F23" s="15" t="s">
        <v>51</v>
      </c>
      <c r="G23" s="37">
        <v>2</v>
      </c>
      <c r="H23" s="37">
        <v>6</v>
      </c>
      <c r="I23" s="24">
        <v>4540</v>
      </c>
      <c r="J23" s="24">
        <v>5974</v>
      </c>
      <c r="K23" s="24">
        <v>875</v>
      </c>
      <c r="L23" s="24">
        <v>1168</v>
      </c>
      <c r="M23" s="64">
        <f>(I23/J23*100)-100</f>
        <v>-24.004017408771332</v>
      </c>
      <c r="N23" s="14">
        <f t="shared" si="0"/>
        <v>756.6666666666666</v>
      </c>
      <c r="O23" s="37">
        <v>6</v>
      </c>
      <c r="P23" s="14">
        <v>7199</v>
      </c>
      <c r="Q23" s="14">
        <v>9933</v>
      </c>
      <c r="R23" s="14">
        <v>1500</v>
      </c>
      <c r="S23" s="14">
        <v>2179</v>
      </c>
      <c r="T23" s="64">
        <f>(P23/Q23*100)-100</f>
        <v>-27.524413570925205</v>
      </c>
      <c r="U23" s="75">
        <v>16422</v>
      </c>
      <c r="V23" s="14">
        <f t="shared" si="1"/>
        <v>1199.8333333333333</v>
      </c>
      <c r="W23" s="75">
        <f t="shared" si="2"/>
        <v>23621</v>
      </c>
      <c r="X23" s="77">
        <v>4560</v>
      </c>
      <c r="Y23" s="76">
        <f t="shared" si="3"/>
        <v>6060</v>
      </c>
    </row>
    <row r="24" spans="1:25" ht="12.75">
      <c r="A24" s="72">
        <v>11</v>
      </c>
      <c r="B24" s="72" t="s">
        <v>50</v>
      </c>
      <c r="C24" s="4" t="s">
        <v>95</v>
      </c>
      <c r="D24" s="4" t="s">
        <v>96</v>
      </c>
      <c r="E24" s="15" t="s">
        <v>53</v>
      </c>
      <c r="F24" s="15" t="s">
        <v>54</v>
      </c>
      <c r="G24" s="37">
        <v>1</v>
      </c>
      <c r="H24" s="37">
        <v>2</v>
      </c>
      <c r="I24" s="24">
        <v>4625</v>
      </c>
      <c r="J24" s="24"/>
      <c r="K24" s="89">
        <v>897</v>
      </c>
      <c r="L24" s="89"/>
      <c r="M24" s="64"/>
      <c r="N24" s="14"/>
      <c r="O24" s="37">
        <v>2</v>
      </c>
      <c r="P24" s="22">
        <v>7065</v>
      </c>
      <c r="Q24" s="22"/>
      <c r="R24" s="22">
        <v>1476</v>
      </c>
      <c r="S24" s="22"/>
      <c r="T24" s="64"/>
      <c r="U24" s="75"/>
      <c r="V24" s="14">
        <f t="shared" si="1"/>
        <v>3532.5</v>
      </c>
      <c r="W24" s="75">
        <f t="shared" si="2"/>
        <v>7065</v>
      </c>
      <c r="X24" s="77"/>
      <c r="Y24" s="76">
        <f t="shared" si="3"/>
        <v>1476</v>
      </c>
    </row>
    <row r="25" spans="1:25" ht="12.75" customHeight="1">
      <c r="A25" s="72">
        <v>12</v>
      </c>
      <c r="B25" s="72">
        <v>10</v>
      </c>
      <c r="C25" s="4" t="s">
        <v>66</v>
      </c>
      <c r="D25" s="4" t="s">
        <v>67</v>
      </c>
      <c r="E25" s="15" t="s">
        <v>47</v>
      </c>
      <c r="F25" s="15" t="s">
        <v>42</v>
      </c>
      <c r="G25" s="37">
        <v>6</v>
      </c>
      <c r="H25" s="37">
        <v>10</v>
      </c>
      <c r="I25" s="24">
        <v>3724</v>
      </c>
      <c r="J25" s="24">
        <v>6309</v>
      </c>
      <c r="K25" s="89">
        <v>702</v>
      </c>
      <c r="L25" s="89">
        <v>1176</v>
      </c>
      <c r="M25" s="64">
        <f aca="true" t="shared" si="4" ref="M25:M31">(I25/J25*100)-100</f>
        <v>-40.973212870502465</v>
      </c>
      <c r="N25" s="14">
        <f aca="true" t="shared" si="5" ref="N25:N31">I25/H25</f>
        <v>372.4</v>
      </c>
      <c r="O25" s="73">
        <v>10</v>
      </c>
      <c r="P25" s="14">
        <v>5335</v>
      </c>
      <c r="Q25" s="14">
        <v>9021</v>
      </c>
      <c r="R25" s="24">
        <v>1054</v>
      </c>
      <c r="S25" s="24">
        <v>1812</v>
      </c>
      <c r="T25" s="64">
        <f aca="true" t="shared" si="6" ref="T25:T31">(P25/Q25*100)-100</f>
        <v>-40.86021505376344</v>
      </c>
      <c r="U25" s="99">
        <v>168744</v>
      </c>
      <c r="V25" s="14">
        <f t="shared" si="1"/>
        <v>533.5</v>
      </c>
      <c r="W25" s="75">
        <f t="shared" si="2"/>
        <v>174079</v>
      </c>
      <c r="X25" s="75">
        <v>35638</v>
      </c>
      <c r="Y25" s="76">
        <f t="shared" si="3"/>
        <v>36692</v>
      </c>
    </row>
    <row r="26" spans="1:25" ht="12.75" customHeight="1">
      <c r="A26" s="72">
        <v>13</v>
      </c>
      <c r="B26" s="51">
        <v>12</v>
      </c>
      <c r="C26" s="87" t="s">
        <v>56</v>
      </c>
      <c r="D26" s="87" t="s">
        <v>56</v>
      </c>
      <c r="E26" s="15" t="s">
        <v>53</v>
      </c>
      <c r="F26" s="15" t="s">
        <v>57</v>
      </c>
      <c r="G26" s="37">
        <v>9</v>
      </c>
      <c r="H26" s="37">
        <v>12</v>
      </c>
      <c r="I26" s="14">
        <v>3202</v>
      </c>
      <c r="J26" s="14">
        <v>6371</v>
      </c>
      <c r="K26" s="14">
        <v>710</v>
      </c>
      <c r="L26" s="14">
        <v>1345</v>
      </c>
      <c r="M26" s="64">
        <f t="shared" si="4"/>
        <v>-49.74101396954952</v>
      </c>
      <c r="N26" s="14">
        <f t="shared" si="5"/>
        <v>266.8333333333333</v>
      </c>
      <c r="O26" s="73">
        <v>12</v>
      </c>
      <c r="P26" s="14">
        <v>4616</v>
      </c>
      <c r="Q26" s="14">
        <v>8560</v>
      </c>
      <c r="R26" s="14">
        <v>1095</v>
      </c>
      <c r="S26" s="14">
        <v>1987</v>
      </c>
      <c r="T26" s="64">
        <f t="shared" si="6"/>
        <v>-46.074766355140184</v>
      </c>
      <c r="U26" s="77">
        <v>182450</v>
      </c>
      <c r="V26" s="14">
        <f t="shared" si="1"/>
        <v>384.6666666666667</v>
      </c>
      <c r="W26" s="75">
        <f t="shared" si="2"/>
        <v>187066</v>
      </c>
      <c r="X26" s="75">
        <v>42029</v>
      </c>
      <c r="Y26" s="76">
        <f t="shared" si="3"/>
        <v>43124</v>
      </c>
    </row>
    <row r="27" spans="1:25" ht="12.75">
      <c r="A27" s="72">
        <v>14</v>
      </c>
      <c r="B27" s="72">
        <v>11</v>
      </c>
      <c r="C27" s="4" t="s">
        <v>71</v>
      </c>
      <c r="D27" s="4" t="s">
        <v>72</v>
      </c>
      <c r="E27" s="15" t="s">
        <v>52</v>
      </c>
      <c r="F27" s="15" t="s">
        <v>51</v>
      </c>
      <c r="G27" s="37">
        <v>5</v>
      </c>
      <c r="H27" s="37">
        <v>11</v>
      </c>
      <c r="I27" s="24">
        <v>3223</v>
      </c>
      <c r="J27" s="24">
        <v>5726</v>
      </c>
      <c r="K27" s="14">
        <v>632</v>
      </c>
      <c r="L27" s="14">
        <v>1109</v>
      </c>
      <c r="M27" s="64">
        <f t="shared" si="4"/>
        <v>-43.71288857841426</v>
      </c>
      <c r="N27" s="14">
        <f t="shared" si="5"/>
        <v>293</v>
      </c>
      <c r="O27" s="73">
        <v>11</v>
      </c>
      <c r="P27" s="14">
        <v>4535</v>
      </c>
      <c r="Q27" s="14">
        <v>8616</v>
      </c>
      <c r="R27" s="14">
        <v>942</v>
      </c>
      <c r="S27" s="14">
        <v>1829</v>
      </c>
      <c r="T27" s="64">
        <f t="shared" si="6"/>
        <v>-47.36536675951718</v>
      </c>
      <c r="U27" s="75">
        <v>68608</v>
      </c>
      <c r="V27" s="14">
        <f t="shared" si="1"/>
        <v>412.27272727272725</v>
      </c>
      <c r="W27" s="75">
        <f t="shared" si="2"/>
        <v>73143</v>
      </c>
      <c r="X27" s="77">
        <v>14279</v>
      </c>
      <c r="Y27" s="76">
        <f t="shared" si="3"/>
        <v>15221</v>
      </c>
    </row>
    <row r="28" spans="1:25" ht="12.75">
      <c r="A28" s="72">
        <v>15</v>
      </c>
      <c r="B28" s="72">
        <v>13</v>
      </c>
      <c r="C28" s="4" t="s">
        <v>63</v>
      </c>
      <c r="D28" s="4" t="s">
        <v>64</v>
      </c>
      <c r="E28" s="15" t="s">
        <v>65</v>
      </c>
      <c r="F28" s="15" t="s">
        <v>36</v>
      </c>
      <c r="G28" s="37">
        <v>7</v>
      </c>
      <c r="H28" s="37">
        <v>11</v>
      </c>
      <c r="I28" s="24">
        <v>2765</v>
      </c>
      <c r="J28" s="24">
        <v>3500</v>
      </c>
      <c r="K28" s="14">
        <v>511</v>
      </c>
      <c r="L28" s="14">
        <v>652</v>
      </c>
      <c r="M28" s="64">
        <f t="shared" si="4"/>
        <v>-21</v>
      </c>
      <c r="N28" s="14">
        <f t="shared" si="5"/>
        <v>251.36363636363637</v>
      </c>
      <c r="O28" s="38">
        <v>11</v>
      </c>
      <c r="P28" s="14">
        <v>3928</v>
      </c>
      <c r="Q28" s="14">
        <v>5143</v>
      </c>
      <c r="R28" s="14">
        <v>764</v>
      </c>
      <c r="S28" s="14">
        <v>999</v>
      </c>
      <c r="T28" s="64">
        <f t="shared" si="6"/>
        <v>-23.624343768228655</v>
      </c>
      <c r="U28" s="75">
        <v>189464</v>
      </c>
      <c r="V28" s="14">
        <f t="shared" si="1"/>
        <v>357.09090909090907</v>
      </c>
      <c r="W28" s="75">
        <f t="shared" si="2"/>
        <v>193392</v>
      </c>
      <c r="X28" s="77">
        <v>40189</v>
      </c>
      <c r="Y28" s="76">
        <f t="shared" si="3"/>
        <v>40953</v>
      </c>
    </row>
    <row r="29" spans="1:25" ht="12.75">
      <c r="A29" s="72">
        <v>16</v>
      </c>
      <c r="B29" s="72">
        <v>14</v>
      </c>
      <c r="C29" s="87" t="s">
        <v>73</v>
      </c>
      <c r="D29" s="87" t="s">
        <v>74</v>
      </c>
      <c r="E29" s="15" t="s">
        <v>49</v>
      </c>
      <c r="F29" s="15" t="s">
        <v>45</v>
      </c>
      <c r="G29" s="37">
        <v>4</v>
      </c>
      <c r="H29" s="37">
        <v>10</v>
      </c>
      <c r="I29" s="24">
        <v>1730</v>
      </c>
      <c r="J29" s="24">
        <v>1732</v>
      </c>
      <c r="K29" s="24">
        <v>384</v>
      </c>
      <c r="L29" s="24">
        <v>528</v>
      </c>
      <c r="M29" s="64">
        <f t="shared" si="4"/>
        <v>-0.11547344110854851</v>
      </c>
      <c r="N29" s="14">
        <f t="shared" si="5"/>
        <v>173</v>
      </c>
      <c r="O29" s="37">
        <v>10</v>
      </c>
      <c r="P29" s="14">
        <v>2291</v>
      </c>
      <c r="Q29" s="14">
        <v>2164</v>
      </c>
      <c r="R29" s="14">
        <v>702</v>
      </c>
      <c r="S29" s="14">
        <v>687</v>
      </c>
      <c r="T29" s="64">
        <f t="shared" si="6"/>
        <v>5.868761552680212</v>
      </c>
      <c r="U29" s="94">
        <v>13015</v>
      </c>
      <c r="V29" s="14">
        <f t="shared" si="1"/>
        <v>229.1</v>
      </c>
      <c r="W29" s="75">
        <f t="shared" si="2"/>
        <v>15306</v>
      </c>
      <c r="X29" s="77">
        <v>3179</v>
      </c>
      <c r="Y29" s="76">
        <f t="shared" si="3"/>
        <v>3881</v>
      </c>
    </row>
    <row r="30" spans="1:25" ht="12.75">
      <c r="A30" s="72">
        <v>17</v>
      </c>
      <c r="B30" s="72">
        <v>15</v>
      </c>
      <c r="C30" s="4" t="s">
        <v>77</v>
      </c>
      <c r="D30" s="4" t="s">
        <v>77</v>
      </c>
      <c r="E30" s="15" t="s">
        <v>53</v>
      </c>
      <c r="F30" s="15" t="s">
        <v>51</v>
      </c>
      <c r="G30" s="37">
        <v>3</v>
      </c>
      <c r="H30" s="37">
        <v>1</v>
      </c>
      <c r="I30" s="24">
        <v>1059</v>
      </c>
      <c r="J30" s="24">
        <v>1176</v>
      </c>
      <c r="K30" s="14">
        <v>225</v>
      </c>
      <c r="L30" s="14">
        <v>249</v>
      </c>
      <c r="M30" s="64">
        <f t="shared" si="4"/>
        <v>-9.948979591836732</v>
      </c>
      <c r="N30" s="14">
        <f t="shared" si="5"/>
        <v>1059</v>
      </c>
      <c r="O30" s="73">
        <v>1</v>
      </c>
      <c r="P30" s="22">
        <v>1700</v>
      </c>
      <c r="Q30" s="22">
        <v>2153</v>
      </c>
      <c r="R30" s="22">
        <v>368</v>
      </c>
      <c r="S30" s="22">
        <v>474</v>
      </c>
      <c r="T30" s="64">
        <f t="shared" si="6"/>
        <v>-21.040408732001865</v>
      </c>
      <c r="U30" s="75">
        <v>11467</v>
      </c>
      <c r="V30" s="14">
        <f t="shared" si="1"/>
        <v>1700</v>
      </c>
      <c r="W30" s="75">
        <f t="shared" si="2"/>
        <v>13167</v>
      </c>
      <c r="X30" s="75">
        <v>2612</v>
      </c>
      <c r="Y30" s="76">
        <f t="shared" si="3"/>
        <v>2980</v>
      </c>
    </row>
    <row r="31" spans="1:25" ht="12.75">
      <c r="A31" s="72">
        <v>18</v>
      </c>
      <c r="B31" s="72">
        <v>17</v>
      </c>
      <c r="C31" s="4" t="s">
        <v>58</v>
      </c>
      <c r="D31" s="4" t="s">
        <v>59</v>
      </c>
      <c r="E31" s="15" t="s">
        <v>49</v>
      </c>
      <c r="F31" s="15" t="s">
        <v>45</v>
      </c>
      <c r="G31" s="37">
        <v>8</v>
      </c>
      <c r="H31" s="37">
        <v>5</v>
      </c>
      <c r="I31" s="24">
        <v>939</v>
      </c>
      <c r="J31" s="24">
        <v>561</v>
      </c>
      <c r="K31" s="24">
        <v>231</v>
      </c>
      <c r="L31" s="24">
        <v>179</v>
      </c>
      <c r="M31" s="64">
        <f t="shared" si="4"/>
        <v>67.37967914438502</v>
      </c>
      <c r="N31" s="14">
        <f t="shared" si="5"/>
        <v>187.8</v>
      </c>
      <c r="O31" s="73">
        <v>5</v>
      </c>
      <c r="P31" s="14">
        <v>1036</v>
      </c>
      <c r="Q31" s="14">
        <v>803</v>
      </c>
      <c r="R31" s="14">
        <v>256</v>
      </c>
      <c r="S31" s="14">
        <v>243</v>
      </c>
      <c r="T31" s="64">
        <f t="shared" si="6"/>
        <v>29.01618929016189</v>
      </c>
      <c r="U31" s="80">
        <v>21122</v>
      </c>
      <c r="V31" s="14">
        <f t="shared" si="1"/>
        <v>207.2</v>
      </c>
      <c r="W31" s="75">
        <f t="shared" si="2"/>
        <v>22158</v>
      </c>
      <c r="X31" s="75">
        <v>4490</v>
      </c>
      <c r="Y31" s="76">
        <f t="shared" si="3"/>
        <v>4746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7"/>
      <c r="L32" s="97"/>
      <c r="M32" s="64"/>
      <c r="N32" s="14"/>
      <c r="O32" s="38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7"/>
      <c r="L33" s="97"/>
      <c r="M33" s="64"/>
      <c r="N33" s="14"/>
      <c r="O33" s="73"/>
      <c r="P33" s="74"/>
      <c r="Q33" s="74"/>
      <c r="R33" s="74"/>
      <c r="S33" s="7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156</v>
      </c>
      <c r="I34" s="31">
        <f>SUM(I14:I33)</f>
        <v>168505</v>
      </c>
      <c r="J34" s="31">
        <v>232940</v>
      </c>
      <c r="K34" s="31">
        <f>SUM(K14:K33)</f>
        <v>33027</v>
      </c>
      <c r="L34" s="31">
        <v>44683</v>
      </c>
      <c r="M34" s="68">
        <f>(I34/J34*100)-100</f>
        <v>-27.661629604189926</v>
      </c>
      <c r="N34" s="32">
        <f>I34/H34</f>
        <v>1080.1602564102564</v>
      </c>
      <c r="O34" s="34">
        <f>SUM(O14:O33)</f>
        <v>156</v>
      </c>
      <c r="P34" s="31">
        <f>SUM(P14:P33)</f>
        <v>233970</v>
      </c>
      <c r="Q34" s="31">
        <v>348995</v>
      </c>
      <c r="R34" s="31">
        <f>SUM(R14:R33)</f>
        <v>49823</v>
      </c>
      <c r="S34" s="31">
        <v>70166</v>
      </c>
      <c r="T34" s="68">
        <f>(P34/Q34*100)-100</f>
        <v>-32.95892491296438</v>
      </c>
      <c r="U34" s="78">
        <f>SUM(U14:U33)</f>
        <v>1523921</v>
      </c>
      <c r="V34" s="32">
        <f>P34/O34</f>
        <v>1499.8076923076924</v>
      </c>
      <c r="W34" s="92">
        <f>SUM(U34,P34)</f>
        <v>1757891</v>
      </c>
      <c r="X34" s="79">
        <f>SUM(X14:X33)</f>
        <v>336094</v>
      </c>
      <c r="Y34" s="35">
        <f>SUM(Y14:Y33)</f>
        <v>385917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27 - Jan</v>
      </c>
      <c r="L4" s="20"/>
      <c r="M4" s="62" t="str">
        <f>'WEEKLY COMPETITIVE REPORT'!M4</f>
        <v>29 -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26 - Jan</v>
      </c>
      <c r="L5" s="7"/>
      <c r="M5" s="63" t="str">
        <f>'WEEKLY COMPETITIVE REPORT'!M5</f>
        <v>01 -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40576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PUSS IN BOOTS</v>
      </c>
      <c r="D14" s="4" t="str">
        <f>'WEEKLY COMPETITIVE REPORT'!D14</f>
        <v>OBUTI MAČEK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22</v>
      </c>
      <c r="I14" s="14">
        <f>'WEEKLY COMPETITIVE REPORT'!I14/Y4</f>
        <v>88508.82845727542</v>
      </c>
      <c r="J14" s="14">
        <f>'WEEKLY COMPETITIVE REPORT'!J14/Y4</f>
        <v>104135.84224771232</v>
      </c>
      <c r="K14" s="22">
        <f>'WEEKLY COMPETITIVE REPORT'!K14</f>
        <v>13258</v>
      </c>
      <c r="L14" s="22">
        <f>'WEEKLY COMPETITIVE REPORT'!L14</f>
        <v>15478</v>
      </c>
      <c r="M14" s="64">
        <f>'WEEKLY COMPETITIVE REPORT'!M14</f>
        <v>-15.006373841260412</v>
      </c>
      <c r="N14" s="14">
        <f aca="true" t="shared" si="0" ref="N14:N20">I14/H14</f>
        <v>4023.128566239792</v>
      </c>
      <c r="O14" s="37">
        <f>'WEEKLY COMPETITIVE REPORT'!O14</f>
        <v>22</v>
      </c>
      <c r="P14" s="14">
        <f>'WEEKLY COMPETITIVE REPORT'!P14/Y4</f>
        <v>114441.29398118313</v>
      </c>
      <c r="Q14" s="14">
        <f>'WEEKLY COMPETITIVE REPORT'!Q14/Y4</f>
        <v>143015.85255831937</v>
      </c>
      <c r="R14" s="22">
        <f>'WEEKLY COMPETITIVE REPORT'!R14</f>
        <v>18356</v>
      </c>
      <c r="S14" s="22">
        <f>'WEEKLY COMPETITIVE REPORT'!S14</f>
        <v>23299</v>
      </c>
      <c r="T14" s="64">
        <f>'WEEKLY COMPETITIVE REPORT'!T14</f>
        <v>-19.979993871996825</v>
      </c>
      <c r="U14" s="14">
        <f>'WEEKLY COMPETITIVE REPORT'!U14/Y4</f>
        <v>151634.2312153628</v>
      </c>
      <c r="V14" s="14">
        <f aca="true" t="shared" si="1" ref="V14:V20">P14/O14</f>
        <v>5201.876999144688</v>
      </c>
      <c r="W14" s="25">
        <f aca="true" t="shared" si="2" ref="W14:W20">P14+U14</f>
        <v>266075.52519654593</v>
      </c>
      <c r="X14" s="22">
        <f>'WEEKLY COMPETITIVE REPORT'!X14</f>
        <v>25093</v>
      </c>
      <c r="Y14" s="56">
        <f>'WEEKLY COMPETITIVE REPORT'!Y14</f>
        <v>43449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UNDERWORLD: AWAKENING 3D</v>
      </c>
      <c r="D15" s="4" t="str">
        <f>'WEEKLY COMPETITIVE REPORT'!D15</f>
        <v>PODZEMLJE: PREBUJENJE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13</v>
      </c>
      <c r="I15" s="14">
        <f>'WEEKLY COMPETITIVE REPORT'!I15/Y4</f>
        <v>14928.470163680886</v>
      </c>
      <c r="J15" s="14">
        <f>'WEEKLY COMPETITIVE REPORT'!J15/Y4</f>
        <v>23901.275937620827</v>
      </c>
      <c r="K15" s="22">
        <f>'WEEKLY COMPETITIVE REPORT'!K15</f>
        <v>2129</v>
      </c>
      <c r="L15" s="22">
        <f>'WEEKLY COMPETITIVE REPORT'!L15</f>
        <v>3339</v>
      </c>
      <c r="M15" s="64">
        <f>'WEEKLY COMPETITIVE REPORT'!M15</f>
        <v>-37.54111620382853</v>
      </c>
      <c r="N15" s="14">
        <f t="shared" si="0"/>
        <v>1148.3438587446835</v>
      </c>
      <c r="O15" s="37">
        <f>'WEEKLY COMPETITIVE REPORT'!O15</f>
        <v>13</v>
      </c>
      <c r="P15" s="14">
        <f>'WEEKLY COMPETITIVE REPORT'!P15/Y4</f>
        <v>22665.291919061732</v>
      </c>
      <c r="Q15" s="14">
        <f>'WEEKLY COMPETITIVE REPORT'!Q15/Y4</f>
        <v>35213.300683077716</v>
      </c>
      <c r="R15" s="22">
        <f>'WEEKLY COMPETITIVE REPORT'!R15</f>
        <v>3528</v>
      </c>
      <c r="S15" s="22">
        <f>'WEEKLY COMPETITIVE REPORT'!S15</f>
        <v>5431</v>
      </c>
      <c r="T15" s="64">
        <f>'WEEKLY COMPETITIVE REPORT'!T15</f>
        <v>-35.63428738745333</v>
      </c>
      <c r="U15" s="14">
        <f>'WEEKLY COMPETITIVE REPORT'!U15/Y4</f>
        <v>35213.300683077716</v>
      </c>
      <c r="V15" s="14">
        <f t="shared" si="1"/>
        <v>1743.4839937739794</v>
      </c>
      <c r="W15" s="25">
        <f t="shared" si="2"/>
        <v>57878.59260213945</v>
      </c>
      <c r="X15" s="22">
        <f>'WEEKLY COMPETITIVE REPORT'!X15</f>
        <v>5431</v>
      </c>
      <c r="Y15" s="56">
        <f>'WEEKLY COMPETITIVE REPORT'!Y15</f>
        <v>8959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LISTY DO M.</v>
      </c>
      <c r="D16" s="4" t="str">
        <f>'WEEKLY COMPETITIVE REPORT'!D16</f>
        <v>PISMA SV. NIKOLAJU</v>
      </c>
      <c r="E16" s="4" t="str">
        <f>'WEEKLY COMPETITIVE REPORT'!E16</f>
        <v>IND</v>
      </c>
      <c r="F16" s="4" t="str">
        <f>'WEEKLY COMPETITIVE REPORT'!F16</f>
        <v>FIVIA</v>
      </c>
      <c r="G16" s="37">
        <f>'WEEKLY COMPETITIVE REPORT'!G16</f>
        <v>7</v>
      </c>
      <c r="H16" s="37">
        <f>'WEEKLY COMPETITIVE REPORT'!H16</f>
        <v>11</v>
      </c>
      <c r="I16" s="14">
        <f>'WEEKLY COMPETITIVE REPORT'!I16/Y4</f>
        <v>13291.661296558834</v>
      </c>
      <c r="J16" s="14">
        <f>'WEEKLY COMPETITIVE REPORT'!J16/Y4</f>
        <v>16347.467457146538</v>
      </c>
      <c r="K16" s="22">
        <f>'WEEKLY COMPETITIVE REPORT'!K16</f>
        <v>2069</v>
      </c>
      <c r="L16" s="22">
        <f>'WEEKLY COMPETITIVE REPORT'!L16</f>
        <v>2582</v>
      </c>
      <c r="M16" s="64">
        <f>'WEEKLY COMPETITIVE REPORT'!M16</f>
        <v>-18.69284137496058</v>
      </c>
      <c r="N16" s="14">
        <f t="shared" si="0"/>
        <v>1208.3328451417121</v>
      </c>
      <c r="O16" s="37">
        <f>'WEEKLY COMPETITIVE REPORT'!O16</f>
        <v>11</v>
      </c>
      <c r="P16" s="14">
        <f>'WEEKLY COMPETITIVE REPORT'!P16/Y4</f>
        <v>21781.1573656399</v>
      </c>
      <c r="Q16" s="14">
        <f>'WEEKLY COMPETITIVE REPORT'!Q16/Y4</f>
        <v>22831.550457533187</v>
      </c>
      <c r="R16" s="22">
        <f>'WEEKLY COMPETITIVE REPORT'!R16</f>
        <v>3877</v>
      </c>
      <c r="S16" s="22">
        <f>'WEEKLY COMPETITIVE REPORT'!S16</f>
        <v>3951</v>
      </c>
      <c r="T16" s="64">
        <f>'WEEKLY COMPETITIVE REPORT'!T16</f>
        <v>-4.600620942703927</v>
      </c>
      <c r="U16" s="14">
        <f>'WEEKLY COMPETITIVE REPORT'!U16/Y4</f>
        <v>302050.52197448123</v>
      </c>
      <c r="V16" s="14">
        <f t="shared" si="1"/>
        <v>1980.105215058173</v>
      </c>
      <c r="W16" s="25">
        <f t="shared" si="2"/>
        <v>323831.67934012116</v>
      </c>
      <c r="X16" s="22">
        <f>'WEEKLY COMPETITIVE REPORT'!X16</f>
        <v>52423</v>
      </c>
      <c r="Y16" s="56">
        <f>'WEEKLY COMPETITIVE REPORT'!Y16</f>
        <v>56300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PARADA</v>
      </c>
      <c r="D17" s="4" t="str">
        <f>'WEEKLY COMPETITIVE REPORT'!D17</f>
        <v>PARADA</v>
      </c>
      <c r="E17" s="4" t="str">
        <f>'WEEKLY COMPETITIVE REPORT'!E17</f>
        <v>IND</v>
      </c>
      <c r="F17" s="4" t="str">
        <f>'WEEKLY COMPETITIVE REPORT'!F17</f>
        <v>Cinemania</v>
      </c>
      <c r="G17" s="37">
        <f>'WEEKLY COMPETITIVE REPORT'!G17</f>
        <v>5</v>
      </c>
      <c r="H17" s="37">
        <f>'WEEKLY COMPETITIVE REPORT'!H17</f>
        <v>3</v>
      </c>
      <c r="I17" s="14">
        <f>'WEEKLY COMPETITIVE REPORT'!I17/Y4</f>
        <v>13081.582678180177</v>
      </c>
      <c r="J17" s="14">
        <f>'WEEKLY COMPETITIVE REPORT'!J17/Y4</f>
        <v>15068.952184559865</v>
      </c>
      <c r="K17" s="22">
        <f>'WEEKLY COMPETITIVE REPORT'!K17</f>
        <v>1956</v>
      </c>
      <c r="L17" s="22">
        <f>'WEEKLY COMPETITIVE REPORT'!L17</f>
        <v>2196</v>
      </c>
      <c r="M17" s="64">
        <f>'WEEKLY COMPETITIVE REPORT'!M17</f>
        <v>-13.188504960656857</v>
      </c>
      <c r="N17" s="14">
        <f t="shared" si="0"/>
        <v>4360.527559393392</v>
      </c>
      <c r="O17" s="37">
        <f>'WEEKLY COMPETITIVE REPORT'!O17</f>
        <v>3</v>
      </c>
      <c r="P17" s="14">
        <f>'WEEKLY COMPETITIVE REPORT'!P17/Y4</f>
        <v>21113.545559994844</v>
      </c>
      <c r="Q17" s="14">
        <f>'WEEKLY COMPETITIVE REPORT'!Q17/Y4</f>
        <v>20903.466941616185</v>
      </c>
      <c r="R17" s="22">
        <f>'WEEKLY COMPETITIVE REPORT'!R17</f>
        <v>3495</v>
      </c>
      <c r="S17" s="22">
        <f>'WEEKLY COMPETITIVE REPORT'!S17</f>
        <v>3351</v>
      </c>
      <c r="T17" s="64">
        <f>'WEEKLY COMPETITIVE REPORT'!T17</f>
        <v>1.0049941426721603</v>
      </c>
      <c r="U17" s="14">
        <f>'WEEKLY COMPETITIVE REPORT'!U17/Y4</f>
        <v>84884.65008377368</v>
      </c>
      <c r="V17" s="14">
        <f t="shared" si="1"/>
        <v>7037.8485199982815</v>
      </c>
      <c r="W17" s="25">
        <f t="shared" si="2"/>
        <v>105998.19564376853</v>
      </c>
      <c r="X17" s="22">
        <f>'WEEKLY COMPETITIVE REPORT'!X17</f>
        <v>13390</v>
      </c>
      <c r="Y17" s="56">
        <f>'WEEKLY COMPETITIVE REPORT'!Y17</f>
        <v>16885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ALVIN AND THE CHIPMUNKS 3</v>
      </c>
      <c r="D18" s="4" t="str">
        <f>'WEEKLY COMPETITIVE REPORT'!D18</f>
        <v>ALVIN IN VEVERIČKI 3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6</v>
      </c>
      <c r="H18" s="37">
        <f>'WEEKLY COMPETITIVE REPORT'!H18</f>
        <v>13</v>
      </c>
      <c r="I18" s="14">
        <f>'WEEKLY COMPETITIVE REPORT'!I18/Y4</f>
        <v>15090.862224513468</v>
      </c>
      <c r="J18" s="14">
        <f>'WEEKLY COMPETITIVE REPORT'!J18/Y4</f>
        <v>15770.073463075138</v>
      </c>
      <c r="K18" s="22">
        <f>'WEEKLY COMPETITIVE REPORT'!K18</f>
        <v>2490</v>
      </c>
      <c r="L18" s="22">
        <f>'WEEKLY COMPETITIVE REPORT'!L18</f>
        <v>2607</v>
      </c>
      <c r="M18" s="64">
        <f>'WEEKLY COMPETITIVE REPORT'!M18</f>
        <v>-4.306963059823474</v>
      </c>
      <c r="N18" s="14">
        <f t="shared" si="0"/>
        <v>1160.8355557318052</v>
      </c>
      <c r="O18" s="37">
        <f>'WEEKLY COMPETITIVE REPORT'!O18</f>
        <v>13</v>
      </c>
      <c r="P18" s="14">
        <f>'WEEKLY COMPETITIVE REPORT'!P18/Y4</f>
        <v>19135.19783477252</v>
      </c>
      <c r="Q18" s="14">
        <f>'WEEKLY COMPETITIVE REPORT'!Q18/Y4</f>
        <v>19595.30867379817</v>
      </c>
      <c r="R18" s="22">
        <f>'WEEKLY COMPETITIVE REPORT'!R18</f>
        <v>3298</v>
      </c>
      <c r="S18" s="22">
        <f>'WEEKLY COMPETITIVE REPORT'!S18</f>
        <v>3399</v>
      </c>
      <c r="T18" s="64">
        <f>'WEEKLY COMPETITIVE REPORT'!T18</f>
        <v>-2.3480662983425447</v>
      </c>
      <c r="U18" s="14">
        <f>'WEEKLY COMPETITIVE REPORT'!U18/Y4</f>
        <v>372995.2313442454</v>
      </c>
      <c r="V18" s="14">
        <f t="shared" si="1"/>
        <v>1471.9382949825015</v>
      </c>
      <c r="W18" s="25">
        <f t="shared" si="2"/>
        <v>392130.4291790179</v>
      </c>
      <c r="X18" s="22">
        <f>'WEEKLY COMPETITIVE REPORT'!X18</f>
        <v>66850</v>
      </c>
      <c r="Y18" s="56">
        <f>'WEEKLY COMPETITIVE REPORT'!Y18</f>
        <v>70148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WAR HORSE</v>
      </c>
      <c r="D19" s="4" t="str">
        <f>'WEEKLY COMPETITIVE REPORT'!D19</f>
        <v>GRIVASTI VOJAK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1</v>
      </c>
      <c r="H19" s="37">
        <f>'WEEKLY COMPETITIVE REPORT'!H19</f>
        <v>8</v>
      </c>
      <c r="I19" s="14">
        <f>'WEEKLY COMPETITIVE REPORT'!I19/Y4</f>
        <v>12072.43201443485</v>
      </c>
      <c r="J19" s="14">
        <f>'WEEKLY COMPETITIVE REPORT'!J19/Y4</f>
        <v>0</v>
      </c>
      <c r="K19" s="22">
        <f>'WEEKLY COMPETITIVE REPORT'!K19</f>
        <v>1778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1509.0540018043562</v>
      </c>
      <c r="O19" s="37">
        <f>'WEEKLY COMPETITIVE REPORT'!O19</f>
        <v>8</v>
      </c>
      <c r="P19" s="14">
        <f>'WEEKLY COMPETITIVE REPORT'!P19/Y4</f>
        <v>17476.478927696866</v>
      </c>
      <c r="Q19" s="14">
        <f>'WEEKLY COMPETITIVE REPORT'!Q19/Y4</f>
        <v>0</v>
      </c>
      <c r="R19" s="22">
        <f>'WEEKLY COMPETITIVE REPORT'!R19</f>
        <v>2847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1147.05503286506</v>
      </c>
      <c r="V19" s="14">
        <f t="shared" si="1"/>
        <v>2184.5598659621082</v>
      </c>
      <c r="W19" s="25">
        <f t="shared" si="2"/>
        <v>18623.533960561927</v>
      </c>
      <c r="X19" s="22">
        <f>'WEEKLY COMPETITIVE REPORT'!X19</f>
        <v>172</v>
      </c>
      <c r="Y19" s="56">
        <f>'WEEKLY COMPETITIVE REPORT'!Y19</f>
        <v>3019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JACK AND JILL</v>
      </c>
      <c r="D20" s="4" t="str">
        <f>'WEEKLY COMPETITIVE REPORT'!D20</f>
        <v>JACK IN JILL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4</v>
      </c>
      <c r="H20" s="37">
        <f>'WEEKLY COMPETITIVE REPORT'!H20</f>
        <v>6</v>
      </c>
      <c r="I20" s="14">
        <f>'WEEKLY COMPETITIVE REPORT'!I20/Y4</f>
        <v>11107.101430596726</v>
      </c>
      <c r="J20" s="14">
        <f>'WEEKLY COMPETITIVE REPORT'!J20/Y4</f>
        <v>11933.238819435493</v>
      </c>
      <c r="K20" s="22">
        <f>'WEEKLY COMPETITIVE REPORT'!K20</f>
        <v>1761</v>
      </c>
      <c r="L20" s="22">
        <f>'WEEKLY COMPETITIVE REPORT'!L20</f>
        <v>1863</v>
      </c>
      <c r="M20" s="64">
        <f>'WEEKLY COMPETITIVE REPORT'!M20</f>
        <v>-6.922993843827626</v>
      </c>
      <c r="N20" s="14">
        <f t="shared" si="0"/>
        <v>1851.1835717661208</v>
      </c>
      <c r="O20" s="37">
        <f>'WEEKLY COMPETITIVE REPORT'!O20</f>
        <v>6</v>
      </c>
      <c r="P20" s="14">
        <f>'WEEKLY COMPETITIVE REPORT'!P20/Y4</f>
        <v>14581.77600206212</v>
      </c>
      <c r="Q20" s="14">
        <f>'WEEKLY COMPETITIVE REPORT'!Q20/Y4</f>
        <v>16460.88413455342</v>
      </c>
      <c r="R20" s="22">
        <f>'WEEKLY COMPETITIVE REPORT'!R20</f>
        <v>2561</v>
      </c>
      <c r="S20" s="22">
        <f>'WEEKLY COMPETITIVE REPORT'!S20</f>
        <v>2817</v>
      </c>
      <c r="T20" s="64">
        <f>'WEEKLY COMPETITIVE REPORT'!T20</f>
        <v>-11.415596617600997</v>
      </c>
      <c r="U20" s="14">
        <f>'WEEKLY COMPETITIVE REPORT'!U20/Y4</f>
        <v>77343.72986209563</v>
      </c>
      <c r="V20" s="14">
        <f t="shared" si="1"/>
        <v>2430.296000343687</v>
      </c>
      <c r="W20" s="25">
        <f t="shared" si="2"/>
        <v>91925.50586415775</v>
      </c>
      <c r="X20" s="22">
        <f>'WEEKLY COMPETITIVE REPORT'!X20</f>
        <v>13344</v>
      </c>
      <c r="Y20" s="56">
        <f>'WEEKLY COMPETITIVE REPORT'!Y20</f>
        <v>15905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THE INBETWEENERS MOVIE</v>
      </c>
      <c r="D21" s="4" t="str">
        <f>'WEEKLY COMPETITIVE REPORT'!D21</f>
        <v>ANGLEŠKA PITA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3</v>
      </c>
      <c r="H21" s="37">
        <f>'WEEKLY COMPETITIVE REPORT'!H21</f>
        <v>6</v>
      </c>
      <c r="I21" s="14">
        <f>'WEEKLY COMPETITIVE REPORT'!I21/Y4</f>
        <v>8162.134295656657</v>
      </c>
      <c r="J21" s="14">
        <f>'WEEKLY COMPETITIVE REPORT'!J21/Y4</f>
        <v>9985.82291532414</v>
      </c>
      <c r="K21" s="22">
        <f>'WEEKLY COMPETITIVE REPORT'!K21</f>
        <v>1237</v>
      </c>
      <c r="L21" s="22">
        <f>'WEEKLY COMPETITIVE REPORT'!L21</f>
        <v>1529</v>
      </c>
      <c r="M21" s="64">
        <f>'WEEKLY COMPETITIVE REPORT'!M21</f>
        <v>-18.262777490965405</v>
      </c>
      <c r="N21" s="14">
        <f aca="true" t="shared" si="3" ref="N21:N33">I21/H21</f>
        <v>1360.3557159427762</v>
      </c>
      <c r="O21" s="37">
        <f>'WEEKLY COMPETITIVE REPORT'!O21</f>
        <v>6</v>
      </c>
      <c r="P21" s="14">
        <f>'WEEKLY COMPETITIVE REPORT'!P21/Y4</f>
        <v>10997.551230828714</v>
      </c>
      <c r="Q21" s="14">
        <f>'WEEKLY COMPETITIVE REPORT'!Q21/Y4</f>
        <v>12804.48511406109</v>
      </c>
      <c r="R21" s="22">
        <f>'WEEKLY COMPETITIVE REPORT'!R21</f>
        <v>1860</v>
      </c>
      <c r="S21" s="22">
        <f>'WEEKLY COMPETITIVE REPORT'!S21</f>
        <v>2125</v>
      </c>
      <c r="T21" s="64">
        <f>'WEEKLY COMPETITIVE REPORT'!T21</f>
        <v>-14.111726220432814</v>
      </c>
      <c r="U21" s="14">
        <f>'WEEKLY COMPETITIVE REPORT'!U21/Y4</f>
        <v>30382.781286248228</v>
      </c>
      <c r="V21" s="14">
        <f aca="true" t="shared" si="4" ref="V21:V33">P21/O21</f>
        <v>1832.925205138119</v>
      </c>
      <c r="W21" s="25">
        <f aca="true" t="shared" si="5" ref="W21:W33">P21+U21</f>
        <v>41380.33251707694</v>
      </c>
      <c r="X21" s="22">
        <f>'WEEKLY COMPETITIVE REPORT'!X21</f>
        <v>5133</v>
      </c>
      <c r="Y21" s="56">
        <f>'WEEKLY COMPETITIVE REPORT'!Y21</f>
        <v>6993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CONTRABAND</v>
      </c>
      <c r="D22" s="4" t="str">
        <f>'WEEKLY COMPETITIVE REPORT'!D22</f>
        <v>TIHOTAPCI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3</v>
      </c>
      <c r="H22" s="37">
        <f>'WEEKLY COMPETITIVE REPORT'!H22</f>
        <v>6</v>
      </c>
      <c r="I22" s="14">
        <f>'WEEKLY COMPETITIVE REPORT'!I22/Y4</f>
        <v>7669.802809640417</v>
      </c>
      <c r="J22" s="14">
        <f>'WEEKLY COMPETITIVE REPORT'!J22/Y4</f>
        <v>12308.28715040598</v>
      </c>
      <c r="K22" s="22">
        <f>'WEEKLY COMPETITIVE REPORT'!K22</f>
        <v>1182</v>
      </c>
      <c r="L22" s="22">
        <f>'WEEKLY COMPETITIVE REPORT'!L22</f>
        <v>1873</v>
      </c>
      <c r="M22" s="64">
        <f>'WEEKLY COMPETITIVE REPORT'!M22</f>
        <v>-37.68586387434555</v>
      </c>
      <c r="N22" s="14">
        <f t="shared" si="3"/>
        <v>1278.3004682734029</v>
      </c>
      <c r="O22" s="37">
        <f>'WEEKLY COMPETITIVE REPORT'!O22</f>
        <v>6</v>
      </c>
      <c r="P22" s="14">
        <f>'WEEKLY COMPETITIVE REPORT'!P22/Y4</f>
        <v>10759.118443098338</v>
      </c>
      <c r="Q22" s="14">
        <f>'WEEKLY COMPETITIVE REPORT'!Q22/Y4</f>
        <v>17573.14086866864</v>
      </c>
      <c r="R22" s="22">
        <f>'WEEKLY COMPETITIVE REPORT'!R22</f>
        <v>1844</v>
      </c>
      <c r="S22" s="22">
        <f>'WEEKLY COMPETITIVE REPORT'!S22</f>
        <v>2957</v>
      </c>
      <c r="T22" s="64">
        <f>'WEEKLY COMPETITIVE REPORT'!T22</f>
        <v>-38.77521085441877</v>
      </c>
      <c r="U22" s="14">
        <f>'WEEKLY COMPETITIVE REPORT'!U22/Y4</f>
        <v>43238.81943549426</v>
      </c>
      <c r="V22" s="14">
        <f t="shared" si="4"/>
        <v>1793.1864071830562</v>
      </c>
      <c r="W22" s="25">
        <f t="shared" si="5"/>
        <v>53997.937878592595</v>
      </c>
      <c r="X22" s="22">
        <f>'WEEKLY COMPETITIVE REPORT'!X22</f>
        <v>7282</v>
      </c>
      <c r="Y22" s="56">
        <f>'WEEKLY COMPETITIVE REPORT'!Y22</f>
        <v>9126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IZLET - A TRIP</v>
      </c>
      <c r="D23" s="4" t="str">
        <f>'WEEKLY COMPETITIVE REPORT'!D23</f>
        <v>IZLET</v>
      </c>
      <c r="E23" s="4" t="str">
        <f>'WEEKLY COMPETITIVE REPORT'!E23</f>
        <v>DOM</v>
      </c>
      <c r="F23" s="4" t="str">
        <f>'WEEKLY COMPETITIVE REPORT'!F23</f>
        <v>CF</v>
      </c>
      <c r="G23" s="37">
        <f>'WEEKLY COMPETITIVE REPORT'!G23</f>
        <v>2</v>
      </c>
      <c r="H23" s="37">
        <f>'WEEKLY COMPETITIVE REPORT'!H23</f>
        <v>6</v>
      </c>
      <c r="I23" s="14">
        <f>'WEEKLY COMPETITIVE REPORT'!I23/Y4</f>
        <v>5851.269493491429</v>
      </c>
      <c r="J23" s="14">
        <f>'WEEKLY COMPETITIVE REPORT'!J23/Y4</f>
        <v>7699.4458048717615</v>
      </c>
      <c r="K23" s="22">
        <f>'WEEKLY COMPETITIVE REPORT'!K23</f>
        <v>875</v>
      </c>
      <c r="L23" s="22">
        <f>'WEEKLY COMPETITIVE REPORT'!L23</f>
        <v>1168</v>
      </c>
      <c r="M23" s="64">
        <f>'WEEKLY COMPETITIVE REPORT'!M23</f>
        <v>-24.004017408771332</v>
      </c>
      <c r="N23" s="14">
        <f t="shared" si="3"/>
        <v>975.2115822485715</v>
      </c>
      <c r="O23" s="37">
        <f>'WEEKLY COMPETITIVE REPORT'!O23</f>
        <v>6</v>
      </c>
      <c r="P23" s="14">
        <f>'WEEKLY COMPETITIVE REPORT'!P23/Y4</f>
        <v>9278.257507410748</v>
      </c>
      <c r="Q23" s="14">
        <f>'WEEKLY COMPETITIVE REPORT'!Q23/Y4</f>
        <v>12801.907462301842</v>
      </c>
      <c r="R23" s="22">
        <f>'WEEKLY COMPETITIVE REPORT'!R23</f>
        <v>1500</v>
      </c>
      <c r="S23" s="22">
        <f>'WEEKLY COMPETITIVE REPORT'!S23</f>
        <v>2179</v>
      </c>
      <c r="T23" s="64">
        <f>'WEEKLY COMPETITIVE REPORT'!T23</f>
        <v>-27.524413570925205</v>
      </c>
      <c r="U23" s="14">
        <f>'WEEKLY COMPETITIVE REPORT'!U23/Y4</f>
        <v>21165.098595179792</v>
      </c>
      <c r="V23" s="14">
        <f t="shared" si="4"/>
        <v>1546.3762512351248</v>
      </c>
      <c r="W23" s="25">
        <f t="shared" si="5"/>
        <v>30443.35610259054</v>
      </c>
      <c r="X23" s="22">
        <f>'WEEKLY COMPETITIVE REPORT'!X23</f>
        <v>4560</v>
      </c>
      <c r="Y23" s="56">
        <f>'WEEKLY COMPETITIVE REPORT'!Y23</f>
        <v>6060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THE IDES OF MARCH</v>
      </c>
      <c r="D24" s="4" t="str">
        <f>'WEEKLY COMPETITIVE REPORT'!D24</f>
        <v>MARČEVE IDE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2</v>
      </c>
      <c r="I24" s="14">
        <f>'WEEKLY COMPETITIVE REPORT'!I24/Y4</f>
        <v>5960.81969325944</v>
      </c>
      <c r="J24" s="14">
        <f>'WEEKLY COMPETITIVE REPORT'!J24/Y4</f>
        <v>0</v>
      </c>
      <c r="K24" s="22">
        <f>'WEEKLY COMPETITIVE REPORT'!K24</f>
        <v>897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2980.40984662972</v>
      </c>
      <c r="O24" s="37">
        <f>'WEEKLY COMPETITIVE REPORT'!O24</f>
        <v>2</v>
      </c>
      <c r="P24" s="14">
        <f>'WEEKLY COMPETITIVE REPORT'!P24/Y4</f>
        <v>9105.554839541177</v>
      </c>
      <c r="Q24" s="14">
        <f>'WEEKLY COMPETITIVE REPORT'!Q24/Y4</f>
        <v>0</v>
      </c>
      <c r="R24" s="22">
        <f>'WEEKLY COMPETITIVE REPORT'!R24</f>
        <v>1476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4552.7774197705885</v>
      </c>
      <c r="W24" s="25">
        <f t="shared" si="5"/>
        <v>9105.554839541177</v>
      </c>
      <c r="X24" s="22">
        <f>'WEEKLY COMPETITIVE REPORT'!X24</f>
        <v>0</v>
      </c>
      <c r="Y24" s="56">
        <f>'WEEKLY COMPETITIVE REPORT'!Y24</f>
        <v>1476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SHERLOCK HOLMES 2</v>
      </c>
      <c r="D25" s="4" t="str">
        <f>'WEEKLY COMPETITIVE REPORT'!D25</f>
        <v>SHERLOCK HOLMES: IGRA SENC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6</v>
      </c>
      <c r="H25" s="37">
        <f>'WEEKLY COMPETITIVE REPORT'!H25</f>
        <v>10</v>
      </c>
      <c r="I25" s="14">
        <f>'WEEKLY COMPETITIVE REPORT'!I25/Y4</f>
        <v>4799.58757571852</v>
      </c>
      <c r="J25" s="14">
        <f>'WEEKLY COMPETITIVE REPORT'!J25/Y4</f>
        <v>8131.202474545688</v>
      </c>
      <c r="K25" s="22">
        <f>'WEEKLY COMPETITIVE REPORT'!K25</f>
        <v>702</v>
      </c>
      <c r="L25" s="22">
        <f>'WEEKLY COMPETITIVE REPORT'!L25</f>
        <v>1176</v>
      </c>
      <c r="M25" s="64">
        <f>'WEEKLY COMPETITIVE REPORT'!M25</f>
        <v>-40.973212870502465</v>
      </c>
      <c r="N25" s="14">
        <f t="shared" si="3"/>
        <v>479.95875757185206</v>
      </c>
      <c r="O25" s="37">
        <f>'WEEKLY COMPETITIVE REPORT'!O25</f>
        <v>10</v>
      </c>
      <c r="P25" s="14">
        <f>'WEEKLY COMPETITIVE REPORT'!P25/Y4</f>
        <v>6875.886067792241</v>
      </c>
      <c r="Q25" s="14">
        <f>'WEEKLY COMPETITIVE REPORT'!Q25/Y4</f>
        <v>11626.498260085062</v>
      </c>
      <c r="R25" s="22">
        <f>'WEEKLY COMPETITIVE REPORT'!R25</f>
        <v>1054</v>
      </c>
      <c r="S25" s="22">
        <f>'WEEKLY COMPETITIVE REPORT'!S25</f>
        <v>1812</v>
      </c>
      <c r="T25" s="64">
        <f>'WEEKLY COMPETITIVE REPORT'!T25</f>
        <v>-40.86021505376344</v>
      </c>
      <c r="U25" s="14">
        <f>'WEEKLY COMPETITIVE REPORT'!U25/Y4</f>
        <v>217481.63423121534</v>
      </c>
      <c r="V25" s="14">
        <f t="shared" si="4"/>
        <v>687.5886067792242</v>
      </c>
      <c r="W25" s="25">
        <f t="shared" si="5"/>
        <v>224357.5202990076</v>
      </c>
      <c r="X25" s="22">
        <f>'WEEKLY COMPETITIVE REPORT'!X25</f>
        <v>35638</v>
      </c>
      <c r="Y25" s="56">
        <f>'WEEKLY COMPETITIVE REPORT'!Y25</f>
        <v>36692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TRAKTOR, LJUBEZEN IN ROCK'N'ROLL</v>
      </c>
      <c r="D26" s="4" t="str">
        <f>'WEEKLY COMPETITIVE REPORT'!D26</f>
        <v>TRAKTOR, LJUBEZEN IN ROCK'N'ROLL</v>
      </c>
      <c r="E26" s="4" t="str">
        <f>'WEEKLY COMPETITIVE REPORT'!E26</f>
        <v>IND</v>
      </c>
      <c r="F26" s="4" t="str">
        <f>'WEEKLY COMPETITIVE REPORT'!F26</f>
        <v>KZC</v>
      </c>
      <c r="G26" s="37">
        <f>'WEEKLY COMPETITIVE REPORT'!G26</f>
        <v>9</v>
      </c>
      <c r="H26" s="37">
        <f>'WEEKLY COMPETITIVE REPORT'!H26</f>
        <v>12</v>
      </c>
      <c r="I26" s="14">
        <f>'WEEKLY COMPETITIVE REPORT'!I26/Y4</f>
        <v>4126.820466554968</v>
      </c>
      <c r="J26" s="14">
        <f>'WEEKLY COMPETITIVE REPORT'!J26/Y4</f>
        <v>8211.109679082356</v>
      </c>
      <c r="K26" s="22">
        <f>'WEEKLY COMPETITIVE REPORT'!K26</f>
        <v>710</v>
      </c>
      <c r="L26" s="22">
        <f>'WEEKLY COMPETITIVE REPORT'!L26</f>
        <v>1345</v>
      </c>
      <c r="M26" s="64">
        <f>'WEEKLY COMPETITIVE REPORT'!M26</f>
        <v>-49.74101396954952</v>
      </c>
      <c r="N26" s="14">
        <f t="shared" si="3"/>
        <v>343.90170554624734</v>
      </c>
      <c r="O26" s="37">
        <f>'WEEKLY COMPETITIVE REPORT'!O26</f>
        <v>12</v>
      </c>
      <c r="P26" s="14">
        <f>'WEEKLY COMPETITIVE REPORT'!P26/Y4</f>
        <v>5949.220260342828</v>
      </c>
      <c r="Q26" s="14">
        <f>'WEEKLY COMPETITIVE REPORT'!Q26/Y4</f>
        <v>11032.349529578554</v>
      </c>
      <c r="R26" s="22">
        <f>'WEEKLY COMPETITIVE REPORT'!R26</f>
        <v>1095</v>
      </c>
      <c r="S26" s="22">
        <f>'WEEKLY COMPETITIVE REPORT'!S26</f>
        <v>1987</v>
      </c>
      <c r="T26" s="64">
        <f>'WEEKLY COMPETITIVE REPORT'!T26</f>
        <v>-46.074766355140184</v>
      </c>
      <c r="U26" s="14">
        <f>'WEEKLY COMPETITIVE REPORT'!U26/Y4</f>
        <v>235146.28173733727</v>
      </c>
      <c r="V26" s="14">
        <f t="shared" si="4"/>
        <v>495.768355028569</v>
      </c>
      <c r="W26" s="25">
        <f t="shared" si="5"/>
        <v>241095.50199768008</v>
      </c>
      <c r="X26" s="22">
        <f>'WEEKLY COMPETITIVE REPORT'!X26</f>
        <v>42029</v>
      </c>
      <c r="Y26" s="56">
        <f>'WEEKLY COMPETITIVE REPORT'!Y26</f>
        <v>43124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GIRL WITH DRAGON TATOO</v>
      </c>
      <c r="D27" s="4" t="str">
        <f>'WEEKLY COMPETITIVE REPORT'!D27</f>
        <v>DEKLE Z ZMAJSKIM TATUJEM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5</v>
      </c>
      <c r="H27" s="37">
        <f>'WEEKLY COMPETITIVE REPORT'!H27</f>
        <v>11</v>
      </c>
      <c r="I27" s="14">
        <f>'WEEKLY COMPETITIVE REPORT'!I27/Y4</f>
        <v>4153.885810027065</v>
      </c>
      <c r="J27" s="14">
        <f>'WEEKLY COMPETITIVE REPORT'!J27/Y17</f>
        <v>0.3391175599644655</v>
      </c>
      <c r="K27" s="22">
        <f>'WEEKLY COMPETITIVE REPORT'!K27</f>
        <v>632</v>
      </c>
      <c r="L27" s="22">
        <f>'WEEKLY COMPETITIVE REPORT'!L27</f>
        <v>1109</v>
      </c>
      <c r="M27" s="64">
        <f>'WEEKLY COMPETITIVE REPORT'!M27</f>
        <v>-43.71288857841426</v>
      </c>
      <c r="N27" s="14">
        <f t="shared" si="3"/>
        <v>377.6259827297332</v>
      </c>
      <c r="O27" s="37">
        <f>'WEEKLY COMPETITIVE REPORT'!O27</f>
        <v>11</v>
      </c>
      <c r="P27" s="14">
        <f>'WEEKLY COMPETITIVE REPORT'!P27/Y4</f>
        <v>5844.825364093311</v>
      </c>
      <c r="Q27" s="14">
        <f>'WEEKLY COMPETITIVE REPORT'!Q27/Y17</f>
        <v>0.5102753923600829</v>
      </c>
      <c r="R27" s="22">
        <f>'WEEKLY COMPETITIVE REPORT'!R27</f>
        <v>942</v>
      </c>
      <c r="S27" s="22">
        <f>'WEEKLY COMPETITIVE REPORT'!S27</f>
        <v>1829</v>
      </c>
      <c r="T27" s="64">
        <f>'WEEKLY COMPETITIVE REPORT'!T27</f>
        <v>-47.36536675951718</v>
      </c>
      <c r="U27" s="14">
        <f>'WEEKLY COMPETITIVE REPORT'!U27/Y17</f>
        <v>4.063251406573882</v>
      </c>
      <c r="V27" s="14">
        <f t="shared" si="4"/>
        <v>531.3477603721192</v>
      </c>
      <c r="W27" s="25">
        <f t="shared" si="5"/>
        <v>5848.8886154998845</v>
      </c>
      <c r="X27" s="22">
        <f>'WEEKLY COMPETITIVE REPORT'!X27</f>
        <v>14279</v>
      </c>
      <c r="Y27" s="56">
        <f>'WEEKLY COMPETITIVE REPORT'!Y27</f>
        <v>15221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MISSION IMPOSSIBLE: GHOST PROTOCOL</v>
      </c>
      <c r="D28" s="4" t="str">
        <f>'WEEKLY COMPETITIVE REPORT'!D28</f>
        <v>MISIJA NEMOGOČE: PROTOKOL DUH</v>
      </c>
      <c r="E28" s="4" t="str">
        <f>'WEEKLY COMPETITIVE REPORT'!E28</f>
        <v>PAR</v>
      </c>
      <c r="F28" s="4" t="str">
        <f>'WEEKLY COMPETITIVE REPORT'!F28</f>
        <v>Karantanija</v>
      </c>
      <c r="G28" s="37">
        <f>'WEEKLY COMPETITIVE REPORT'!G28</f>
        <v>7</v>
      </c>
      <c r="H28" s="37">
        <f>'WEEKLY COMPETITIVE REPORT'!H28</f>
        <v>11</v>
      </c>
      <c r="I28" s="14">
        <f>'WEEKLY COMPETITIVE REPORT'!I28/Y4</f>
        <v>3563.6035571594275</v>
      </c>
      <c r="J28" s="14">
        <f>'WEEKLY COMPETITIVE REPORT'!J28/Y17</f>
        <v>0.207284572105419</v>
      </c>
      <c r="K28" s="22">
        <f>'WEEKLY COMPETITIVE REPORT'!K28</f>
        <v>511</v>
      </c>
      <c r="L28" s="22">
        <f>'WEEKLY COMPETITIVE REPORT'!L28</f>
        <v>652</v>
      </c>
      <c r="M28" s="64">
        <f>'WEEKLY COMPETITIVE REPORT'!M28</f>
        <v>-21</v>
      </c>
      <c r="N28" s="14">
        <f t="shared" si="3"/>
        <v>323.96395974176613</v>
      </c>
      <c r="O28" s="37">
        <f>'WEEKLY COMPETITIVE REPORT'!O28</f>
        <v>11</v>
      </c>
      <c r="P28" s="14">
        <f>'WEEKLY COMPETITIVE REPORT'!P28/Y4</f>
        <v>5062.5080551617475</v>
      </c>
      <c r="Q28" s="14">
        <f>'WEEKLY COMPETITIVE REPORT'!Q28/Y17</f>
        <v>0.30458987266804854</v>
      </c>
      <c r="R28" s="22">
        <f>'WEEKLY COMPETITIVE REPORT'!R28</f>
        <v>764</v>
      </c>
      <c r="S28" s="22">
        <f>'WEEKLY COMPETITIVE REPORT'!S28</f>
        <v>999</v>
      </c>
      <c r="T28" s="64">
        <f>'WEEKLY COMPETITIVE REPORT'!T28</f>
        <v>-23.624343768228655</v>
      </c>
      <c r="U28" s="14">
        <f>'WEEKLY COMPETITIVE REPORT'!U28/Y17</f>
        <v>11.22084690553746</v>
      </c>
      <c r="V28" s="14">
        <f t="shared" si="4"/>
        <v>460.2280050147043</v>
      </c>
      <c r="W28" s="25">
        <f t="shared" si="5"/>
        <v>5073.728902067285</v>
      </c>
      <c r="X28" s="22">
        <f>'WEEKLY COMPETITIVE REPORT'!X28</f>
        <v>40189</v>
      </c>
      <c r="Y28" s="56">
        <f>'WEEKLY COMPETITIVE REPORT'!Y28</f>
        <v>40953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THE MUPPETS</v>
      </c>
      <c r="D29" s="4" t="str">
        <f>'WEEKLY COMPETITIVE REPORT'!D29</f>
        <v>MUPPETKI</v>
      </c>
      <c r="E29" s="4" t="str">
        <f>'WEEKLY COMPETITIVE REPORT'!E29</f>
        <v>BVI</v>
      </c>
      <c r="F29" s="4" t="str">
        <f>'WEEKLY COMPETITIVE REPORT'!F29</f>
        <v>CENEX</v>
      </c>
      <c r="G29" s="37">
        <f>'WEEKLY COMPETITIVE REPORT'!G29</f>
        <v>4</v>
      </c>
      <c r="H29" s="37">
        <f>'WEEKLY COMPETITIVE REPORT'!H29</f>
        <v>10</v>
      </c>
      <c r="I29" s="14">
        <f>'WEEKLY COMPETITIVE REPORT'!I29/Y4</f>
        <v>2229.6687717489367</v>
      </c>
      <c r="J29" s="14">
        <f>'WEEKLY COMPETITIVE REPORT'!J29/Y17</f>
        <v>0.10257625111045307</v>
      </c>
      <c r="K29" s="22">
        <f>'WEEKLY COMPETITIVE REPORT'!K29</f>
        <v>384</v>
      </c>
      <c r="L29" s="22">
        <f>'WEEKLY COMPETITIVE REPORT'!L29</f>
        <v>528</v>
      </c>
      <c r="M29" s="64">
        <f>'WEEKLY COMPETITIVE REPORT'!M29</f>
        <v>-0.11547344110854851</v>
      </c>
      <c r="N29" s="14">
        <f t="shared" si="3"/>
        <v>222.96687717489368</v>
      </c>
      <c r="O29" s="37">
        <f>'WEEKLY COMPETITIVE REPORT'!O29</f>
        <v>10</v>
      </c>
      <c r="P29" s="14">
        <f>'WEEKLY COMPETITIVE REPORT'!P29/Y4</f>
        <v>2952.7000902178115</v>
      </c>
      <c r="Q29" s="14">
        <f>'WEEKLY COMPETITIVE REPORT'!Q29/Y17</f>
        <v>0.12816108972460763</v>
      </c>
      <c r="R29" s="22">
        <f>'WEEKLY COMPETITIVE REPORT'!R29</f>
        <v>702</v>
      </c>
      <c r="S29" s="22">
        <f>'WEEKLY COMPETITIVE REPORT'!S29</f>
        <v>687</v>
      </c>
      <c r="T29" s="64">
        <f>'WEEKLY COMPETITIVE REPORT'!T29</f>
        <v>5.868761552680212</v>
      </c>
      <c r="U29" s="14">
        <f>'WEEKLY COMPETITIVE REPORT'!U29/Y4</f>
        <v>16774.068823301972</v>
      </c>
      <c r="V29" s="14">
        <f t="shared" si="4"/>
        <v>295.27000902178116</v>
      </c>
      <c r="W29" s="25">
        <f t="shared" si="5"/>
        <v>19726.768913519783</v>
      </c>
      <c r="X29" s="22">
        <f>'WEEKLY COMPETITIVE REPORT'!X29</f>
        <v>3179</v>
      </c>
      <c r="Y29" s="56">
        <f>'WEEKLY COMPETITIVE REPORT'!Y29</f>
        <v>3881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LE HAVRE</v>
      </c>
      <c r="D30" s="4" t="str">
        <f>'WEEKLY COMPETITIVE REPORT'!D30</f>
        <v>LE HAVRE</v>
      </c>
      <c r="E30" s="4" t="str">
        <f>'WEEKLY COMPETITIVE REPORT'!E30</f>
        <v>IND</v>
      </c>
      <c r="F30" s="4" t="str">
        <f>'WEEKLY COMPETITIVE REPORT'!F30</f>
        <v>CF</v>
      </c>
      <c r="G30" s="37">
        <f>'WEEKLY COMPETITIVE REPORT'!G30</f>
        <v>3</v>
      </c>
      <c r="H30" s="37">
        <f>'WEEKLY COMPETITIVE REPORT'!H30</f>
        <v>1</v>
      </c>
      <c r="I30" s="14">
        <f>'WEEKLY COMPETITIVE REPORT'!I30/Y4</f>
        <v>1364.8666065214588</v>
      </c>
      <c r="J30" s="14">
        <f>'WEEKLY COMPETITIVE REPORT'!J30/Y17</f>
        <v>0.06964761622742079</v>
      </c>
      <c r="K30" s="22">
        <f>'WEEKLY COMPETITIVE REPORT'!K30</f>
        <v>225</v>
      </c>
      <c r="L30" s="22">
        <f>'WEEKLY COMPETITIVE REPORT'!L30</f>
        <v>249</v>
      </c>
      <c r="M30" s="64">
        <f>'WEEKLY COMPETITIVE REPORT'!M30</f>
        <v>-9.948979591836732</v>
      </c>
      <c r="N30" s="14">
        <f t="shared" si="3"/>
        <v>1364.8666065214588</v>
      </c>
      <c r="O30" s="37">
        <f>'WEEKLY COMPETITIVE REPORT'!O30</f>
        <v>1</v>
      </c>
      <c r="P30" s="14">
        <f>'WEEKLY COMPETITIVE REPORT'!P30/Y4</f>
        <v>2191.003995360227</v>
      </c>
      <c r="Q30" s="14">
        <f>'WEEKLY COMPETITIVE REPORT'!Q30/Y17</f>
        <v>0.12750962392656204</v>
      </c>
      <c r="R30" s="22">
        <f>'WEEKLY COMPETITIVE REPORT'!R30</f>
        <v>368</v>
      </c>
      <c r="S30" s="22">
        <f>'WEEKLY COMPETITIVE REPORT'!S30</f>
        <v>474</v>
      </c>
      <c r="T30" s="64">
        <f>'WEEKLY COMPETITIVE REPORT'!T30</f>
        <v>-21.040408732001865</v>
      </c>
      <c r="U30" s="14">
        <f>'WEEKLY COMPETITIVE REPORT'!U30/Y4</f>
        <v>14778.966361644541</v>
      </c>
      <c r="V30" s="14">
        <f t="shared" si="4"/>
        <v>2191.003995360227</v>
      </c>
      <c r="W30" s="25">
        <f t="shared" si="5"/>
        <v>16969.970357004768</v>
      </c>
      <c r="X30" s="22">
        <f>'WEEKLY COMPETITIVE REPORT'!X30</f>
        <v>2612</v>
      </c>
      <c r="Y30" s="56">
        <f>'WEEKLY COMPETITIVE REPORT'!Y30</f>
        <v>2980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THE HELP</v>
      </c>
      <c r="D31" s="4" t="str">
        <f>'WEEKLY COMPETITIVE REPORT'!D31</f>
        <v>SLUŽKINJE</v>
      </c>
      <c r="E31" s="4" t="str">
        <f>'WEEKLY COMPETITIVE REPORT'!E31</f>
        <v>BVI</v>
      </c>
      <c r="F31" s="4" t="str">
        <f>'WEEKLY COMPETITIVE REPORT'!F31</f>
        <v>CENEX</v>
      </c>
      <c r="G31" s="37">
        <f>'WEEKLY COMPETITIVE REPORT'!G31</f>
        <v>8</v>
      </c>
      <c r="H31" s="37">
        <f>'WEEKLY COMPETITIVE REPORT'!H31</f>
        <v>5</v>
      </c>
      <c r="I31" s="14">
        <f>'WEEKLY COMPETITIVE REPORT'!I31/Y4</f>
        <v>1210.2075009666194</v>
      </c>
      <c r="J31" s="14">
        <f>'WEEKLY COMPETITIVE REPORT'!J31/Y17</f>
        <v>0.03322475570032573</v>
      </c>
      <c r="K31" s="22">
        <f>'WEEKLY COMPETITIVE REPORT'!K31</f>
        <v>231</v>
      </c>
      <c r="L31" s="22">
        <f>'WEEKLY COMPETITIVE REPORT'!L31</f>
        <v>179</v>
      </c>
      <c r="M31" s="64">
        <f>'WEEKLY COMPETITIVE REPORT'!M31</f>
        <v>67.37967914438502</v>
      </c>
      <c r="N31" s="14">
        <f t="shared" si="3"/>
        <v>242.04150019332388</v>
      </c>
      <c r="O31" s="37">
        <f>'WEEKLY COMPETITIVE REPORT'!O31</f>
        <v>5</v>
      </c>
      <c r="P31" s="14">
        <f>'WEEKLY COMPETITIVE REPORT'!P31/Y4</f>
        <v>1335.2236112901146</v>
      </c>
      <c r="Q31" s="14">
        <f>'WEEKLY COMPETITIVE REPORT'!Q31/Y17</f>
        <v>0.04755700325732899</v>
      </c>
      <c r="R31" s="22">
        <f>'WEEKLY COMPETITIVE REPORT'!R31</f>
        <v>256</v>
      </c>
      <c r="S31" s="22">
        <f>'WEEKLY COMPETITIVE REPORT'!S31</f>
        <v>243</v>
      </c>
      <c r="T31" s="64">
        <f>'WEEKLY COMPETITIVE REPORT'!T31</f>
        <v>29.01618929016189</v>
      </c>
      <c r="U31" s="14">
        <f>'WEEKLY COMPETITIVE REPORT'!U31/Y4</f>
        <v>27222.580229411007</v>
      </c>
      <c r="V31" s="14">
        <f t="shared" si="4"/>
        <v>267.04472225802294</v>
      </c>
      <c r="W31" s="25">
        <f t="shared" si="5"/>
        <v>28557.803840701123</v>
      </c>
      <c r="X31" s="22">
        <f>'WEEKLY COMPETITIVE REPORT'!X31</f>
        <v>4490</v>
      </c>
      <c r="Y31" s="56">
        <f>'WEEKLY COMPETITIVE REPORT'!Y31</f>
        <v>4746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156</v>
      </c>
      <c r="I34" s="32">
        <f>SUM(I14:I33)</f>
        <v>217173.60484598528</v>
      </c>
      <c r="J34" s="31">
        <f>SUM(J14:J33)</f>
        <v>233493.4699845352</v>
      </c>
      <c r="K34" s="31">
        <f>SUM(K14:K33)</f>
        <v>33027</v>
      </c>
      <c r="L34" s="31">
        <f>SUM(L14:L33)</f>
        <v>37873</v>
      </c>
      <c r="M34" s="64">
        <f>'WEEKLY COMPETITIVE REPORT'!M34</f>
        <v>-27.661629604189926</v>
      </c>
      <c r="N34" s="32">
        <f>I34/H34</f>
        <v>1392.1384926024698</v>
      </c>
      <c r="O34" s="40">
        <f>'WEEKLY COMPETITIVE REPORT'!O34</f>
        <v>156</v>
      </c>
      <c r="P34" s="31">
        <f>SUM(P14:P33)</f>
        <v>301546.59105554834</v>
      </c>
      <c r="Q34" s="31">
        <f>SUM(Q14:Q33)</f>
        <v>323859.86277657514</v>
      </c>
      <c r="R34" s="31">
        <f>SUM(R14:R33)</f>
        <v>49823</v>
      </c>
      <c r="S34" s="31">
        <f>SUM(S14:S33)</f>
        <v>57540</v>
      </c>
      <c r="T34" s="65">
        <f>P34/Q34-100%</f>
        <v>-0.06889792248328197</v>
      </c>
      <c r="U34" s="31">
        <f>SUM(U14:U33)</f>
        <v>1631474.234994046</v>
      </c>
      <c r="V34" s="32">
        <f>P34/O34</f>
        <v>1932.990968304797</v>
      </c>
      <c r="W34" s="31">
        <f>SUM(W14:W33)</f>
        <v>1933020.826049595</v>
      </c>
      <c r="X34" s="31">
        <f>SUM(X14:X33)</f>
        <v>336094</v>
      </c>
      <c r="Y34" s="35">
        <f>SUM(Y14:Y33)</f>
        <v>385917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2012-02-02T12:09:50Z</dcterms:modified>
  <cp:category/>
  <cp:version/>
  <cp:contentType/>
  <cp:contentStatus/>
</cp:coreProperties>
</file>