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9440" windowHeight="697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<sst xmlns="http://schemas.openxmlformats.org/spreadsheetml/2006/main" count="262" uniqueCount="99">
  <si>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</si>
  <si>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</si>
  <si>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</si>
  <si>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</si>
  <si>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</si>
  <si>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</si>
  <si>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</si>
  <si>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</si>
  <si>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</si>
  <si>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</si>
  <si>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</si>
  <si>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</si>
  <si>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</si>
  <si>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</si>
  <si>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</si>
  <si>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</si>
  <si>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</si>
  <si>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</si>
  <si>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</si>
  <si>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</si>
  <si>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</si>
  <si>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</si>
  <si>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</si>
  <si>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</si>
  <si>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</si>
  <si>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</si>
  <si>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</si>
  <si>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</si>
  <si>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</si>
  <si>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</si>
  <si>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</si>
  <si>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</si>
  <si>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</si>
  <si>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</si>
  <si>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</si>
  <si>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</si>
  <si>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</si>
  <si>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</si>
  <si>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</si>
  <si>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</si>
  <si>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</si>
  <si>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</si>
  <si>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</si>
  <si>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</si>
  <si>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</si>
  <si>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CENEX</t>
  </si>
  <si>
    <t>local title</t>
  </si>
  <si>
    <t>WB</t>
  </si>
  <si>
    <t>UNI</t>
  </si>
  <si>
    <t>BVI</t>
  </si>
  <si>
    <t>New</t>
  </si>
  <si>
    <t>CF</t>
  </si>
  <si>
    <t>SONY</t>
  </si>
  <si>
    <t>IND</t>
  </si>
  <si>
    <t>Cinemania</t>
  </si>
  <si>
    <t>FOX</t>
  </si>
  <si>
    <t>TOWER HEIST</t>
  </si>
  <si>
    <t>OROPAJ BOGATAŠA</t>
  </si>
  <si>
    <t>IN TIME</t>
  </si>
  <si>
    <t>TRGOVCI S ČASOM</t>
  </si>
  <si>
    <t>TWILIGHT BREAKING DAWN PART 1</t>
  </si>
  <si>
    <t>SOMRAK JUTRANJA ZARJA 1.DEL</t>
  </si>
  <si>
    <t>LE PIEL QUE HABITO</t>
  </si>
  <si>
    <t>KOŽA, V KATERI ŽIVIM</t>
  </si>
  <si>
    <t>HAPPY FEET 2</t>
  </si>
  <si>
    <t>VESELE NOGICE 2</t>
  </si>
  <si>
    <t>MIDNIGHT IN PARIS</t>
  </si>
  <si>
    <t>POLNOČ V PARIZU</t>
  </si>
  <si>
    <t>TRAKTOR, LJUBEZEN IN ROCK'N'ROLL</t>
  </si>
  <si>
    <t>KZC</t>
  </si>
  <si>
    <t>MONEYBALL</t>
  </si>
  <si>
    <t>ZMAGOVALEC</t>
  </si>
  <si>
    <t>ARTHUR CHRISTMAS 3D</t>
  </si>
  <si>
    <t>ARTHUR BOŽIČEK 3D</t>
  </si>
  <si>
    <t>NEW YEARS EVE</t>
  </si>
  <si>
    <t>SILVESTROVO V NEW YORKU</t>
  </si>
  <si>
    <t>THE HELP</t>
  </si>
  <si>
    <t>SLUŽKINJE</t>
  </si>
  <si>
    <t>LISTY DO M.</t>
  </si>
  <si>
    <t>PISMA SV. NIKOLAJU</t>
  </si>
  <si>
    <t>FIVIA</t>
  </si>
  <si>
    <t>MISSION IMPOSSIBLE: GHOST PROTOCOL</t>
  </si>
  <si>
    <t>MISIJA NEMOGOČE: PROTOKOL DUH</t>
  </si>
  <si>
    <t>PAR</t>
  </si>
  <si>
    <t>MELANCHOLIA</t>
  </si>
  <si>
    <t>MELANHOLIJA</t>
  </si>
  <si>
    <t>POTICHE</t>
  </si>
  <si>
    <t>GOSPODINJA</t>
  </si>
  <si>
    <t>SHERLOCK HOLMES 2</t>
  </si>
  <si>
    <t>SHERLOCK HOLMES: IGRA SENC</t>
  </si>
  <si>
    <t>ALVIN AND THE CHIPMUNKS 3</t>
  </si>
  <si>
    <t>ALVIN IN VEVERIČKI 3</t>
  </si>
  <si>
    <t>29 - Dec</t>
  </si>
  <si>
    <t>04 - Jan</t>
  </si>
  <si>
    <t>30 - Dec</t>
  </si>
  <si>
    <t>01 - Jan</t>
  </si>
  <si>
    <t>PARADA</t>
  </si>
  <si>
    <t>GIRL WITH DRAGON TATOO</t>
  </si>
  <si>
    <t>DEKLE Z ZMAJSKIM TATUJEM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</si>
</sst>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37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C1">
      <selection activeCell="T16" sqref="T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5"/>
      <c r="E4" s="8"/>
      <c r="F4" s="8"/>
      <c r="G4" s="19" t="s">
        <v>2</v>
      </c>
      <c r="H4" s="20"/>
      <c r="I4" s="20"/>
      <c r="J4" s="20"/>
      <c r="K4" s="82" t="s">
        <v>94</v>
      </c>
      <c r="L4" s="20"/>
      <c r="M4" s="83" t="s">
        <v>95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0.702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92</v>
      </c>
      <c r="L5" s="7"/>
      <c r="M5" s="84" t="s">
        <v>93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3">
        <v>40548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90</v>
      </c>
      <c r="D14" s="4" t="s">
        <v>91</v>
      </c>
      <c r="E14" s="15" t="s">
        <v>55</v>
      </c>
      <c r="F14" s="15" t="s">
        <v>42</v>
      </c>
      <c r="G14" s="37">
        <v>2</v>
      </c>
      <c r="H14" s="37">
        <v>13</v>
      </c>
      <c r="I14" s="14">
        <v>38718</v>
      </c>
      <c r="J14" s="14">
        <v>28299</v>
      </c>
      <c r="K14" s="97">
        <v>8149</v>
      </c>
      <c r="L14" s="97">
        <v>6496</v>
      </c>
      <c r="M14" s="64">
        <f>(I14/J14*100)-100</f>
        <v>36.81755539064983</v>
      </c>
      <c r="N14" s="14">
        <f aca="true" t="shared" si="0" ref="N14:N32">I14/H14</f>
        <v>2978.3076923076924</v>
      </c>
      <c r="O14" s="38">
        <v>13</v>
      </c>
      <c r="P14" s="14">
        <v>91533</v>
      </c>
      <c r="Q14" s="14">
        <v>108766</v>
      </c>
      <c r="R14" s="14">
        <v>20113</v>
      </c>
      <c r="S14" s="14">
        <v>26756</v>
      </c>
      <c r="T14" s="64">
        <f>(P14/Q14*100)-100</f>
        <v>-15.844105694794337</v>
      </c>
      <c r="U14" s="75">
        <v>111120</v>
      </c>
      <c r="V14" s="14">
        <f aca="true" t="shared" si="1" ref="V14:V32">P14/O14</f>
        <v>7041</v>
      </c>
      <c r="W14" s="75">
        <f aca="true" t="shared" si="2" ref="W14:W32">SUM(U14,P14)</f>
        <v>202653</v>
      </c>
      <c r="X14" s="75">
        <v>27303</v>
      </c>
      <c r="Y14" s="76">
        <f aca="true" t="shared" si="3" ref="Y14:Y32">SUM(X14,R14)</f>
        <v>47416</v>
      </c>
    </row>
    <row r="15" spans="1:25" ht="12.75">
      <c r="A15" s="72">
        <v>2</v>
      </c>
      <c r="B15" s="72">
        <v>4</v>
      </c>
      <c r="C15" s="4" t="s">
        <v>78</v>
      </c>
      <c r="D15" s="4" t="s">
        <v>79</v>
      </c>
      <c r="E15" s="15" t="s">
        <v>53</v>
      </c>
      <c r="F15" s="15" t="s">
        <v>80</v>
      </c>
      <c r="G15" s="37">
        <v>3</v>
      </c>
      <c r="H15" s="37">
        <v>11</v>
      </c>
      <c r="I15" s="14">
        <v>23918</v>
      </c>
      <c r="J15" s="14">
        <v>21745</v>
      </c>
      <c r="K15" s="22">
        <v>4770</v>
      </c>
      <c r="L15" s="22">
        <v>4555</v>
      </c>
      <c r="M15" s="64">
        <f>(I15/J15*100)-100</f>
        <v>9.993101862497127</v>
      </c>
      <c r="N15" s="14">
        <f t="shared" si="0"/>
        <v>2174.3636363636365</v>
      </c>
      <c r="O15" s="37">
        <v>11</v>
      </c>
      <c r="P15" s="22">
        <v>55023</v>
      </c>
      <c r="Q15" s="22">
        <v>59845</v>
      </c>
      <c r="R15" s="22">
        <v>11876</v>
      </c>
      <c r="S15" s="22">
        <v>13896</v>
      </c>
      <c r="T15" s="64">
        <f>(P15/Q15*100)-100</f>
        <v>-8.057481828055813</v>
      </c>
      <c r="U15" s="75">
        <v>100514</v>
      </c>
      <c r="V15" s="14">
        <f t="shared" si="1"/>
        <v>5002.090909090909</v>
      </c>
      <c r="W15" s="75">
        <f t="shared" si="2"/>
        <v>155537</v>
      </c>
      <c r="X15" s="75">
        <v>23324</v>
      </c>
      <c r="Y15" s="76">
        <f t="shared" si="3"/>
        <v>35200</v>
      </c>
    </row>
    <row r="16" spans="1:25" ht="12.75">
      <c r="A16" s="72">
        <v>4</v>
      </c>
      <c r="B16" s="72">
        <v>2</v>
      </c>
      <c r="C16" s="4" t="s">
        <v>88</v>
      </c>
      <c r="D16" s="4" t="s">
        <v>89</v>
      </c>
      <c r="E16" s="15" t="s">
        <v>47</v>
      </c>
      <c r="F16" s="15" t="s">
        <v>42</v>
      </c>
      <c r="G16" s="37">
        <v>2</v>
      </c>
      <c r="H16" s="37">
        <v>10</v>
      </c>
      <c r="I16" s="24">
        <v>17913</v>
      </c>
      <c r="J16" s="24">
        <v>26909</v>
      </c>
      <c r="K16" s="89">
        <v>3404</v>
      </c>
      <c r="L16" s="89">
        <v>5167</v>
      </c>
      <c r="M16" s="64">
        <f>(I16/J16*100)-100</f>
        <v>-33.43119402430413</v>
      </c>
      <c r="N16" s="14">
        <f t="shared" si="0"/>
        <v>1791.3</v>
      </c>
      <c r="O16" s="73">
        <v>10</v>
      </c>
      <c r="P16" s="14">
        <v>42152</v>
      </c>
      <c r="Q16" s="14">
        <v>71462</v>
      </c>
      <c r="R16" s="14">
        <v>8724</v>
      </c>
      <c r="S16" s="14">
        <v>15383</v>
      </c>
      <c r="T16" s="64">
        <f>(P16/Q16*100)-100</f>
        <v>-41.01480507122667</v>
      </c>
      <c r="U16" s="94">
        <v>73089</v>
      </c>
      <c r="V16" s="14">
        <f t="shared" si="1"/>
        <v>4215.2</v>
      </c>
      <c r="W16" s="75">
        <f t="shared" si="2"/>
        <v>115241</v>
      </c>
      <c r="X16" s="75">
        <v>15770</v>
      </c>
      <c r="Y16" s="76">
        <f t="shared" si="3"/>
        <v>24494</v>
      </c>
    </row>
    <row r="17" spans="1:25" ht="12.75">
      <c r="A17" s="72">
        <v>3</v>
      </c>
      <c r="B17" s="72">
        <v>3</v>
      </c>
      <c r="C17" s="4" t="s">
        <v>81</v>
      </c>
      <c r="D17" s="4" t="s">
        <v>82</v>
      </c>
      <c r="E17" s="15" t="s">
        <v>83</v>
      </c>
      <c r="F17" s="15" t="s">
        <v>36</v>
      </c>
      <c r="G17" s="37">
        <v>3</v>
      </c>
      <c r="H17" s="37">
        <v>11</v>
      </c>
      <c r="I17" s="24">
        <v>16989</v>
      </c>
      <c r="J17" s="24">
        <v>19480</v>
      </c>
      <c r="K17" s="24">
        <v>3248</v>
      </c>
      <c r="L17" s="24">
        <v>3733</v>
      </c>
      <c r="M17" s="64">
        <f>(I17/J17*100)-100</f>
        <v>-12.78747433264887</v>
      </c>
      <c r="N17" s="14">
        <f t="shared" si="0"/>
        <v>1544.4545454545455</v>
      </c>
      <c r="O17" s="38">
        <v>11</v>
      </c>
      <c r="P17" s="14">
        <v>36665</v>
      </c>
      <c r="Q17" s="14">
        <v>52461</v>
      </c>
      <c r="R17" s="14">
        <v>7617</v>
      </c>
      <c r="S17" s="14">
        <v>11605</v>
      </c>
      <c r="T17" s="64">
        <f>(P17/Q17*100)-100</f>
        <v>-30.109986466136746</v>
      </c>
      <c r="U17" s="75">
        <v>113868</v>
      </c>
      <c r="V17" s="14">
        <f t="shared" si="1"/>
        <v>3333.181818181818</v>
      </c>
      <c r="W17" s="75">
        <f t="shared" si="2"/>
        <v>150533</v>
      </c>
      <c r="X17" s="75">
        <v>24645</v>
      </c>
      <c r="Y17" s="76">
        <f t="shared" si="3"/>
        <v>32262</v>
      </c>
    </row>
    <row r="18" spans="1:25" ht="13.5" customHeight="1">
      <c r="A18" s="72">
        <v>5</v>
      </c>
      <c r="B18" s="72">
        <v>5</v>
      </c>
      <c r="C18" s="4" t="s">
        <v>74</v>
      </c>
      <c r="D18" s="4" t="s">
        <v>75</v>
      </c>
      <c r="E18" s="15" t="s">
        <v>47</v>
      </c>
      <c r="F18" s="15" t="s">
        <v>42</v>
      </c>
      <c r="G18" s="37">
        <v>4</v>
      </c>
      <c r="H18" s="37">
        <v>10</v>
      </c>
      <c r="I18" s="14">
        <v>12343</v>
      </c>
      <c r="J18" s="14">
        <v>16540</v>
      </c>
      <c r="K18" s="98">
        <v>2478</v>
      </c>
      <c r="L18" s="98">
        <v>3803</v>
      </c>
      <c r="M18" s="64">
        <f>(I18/J18*100)-100</f>
        <v>-25.374848851269647</v>
      </c>
      <c r="N18" s="14">
        <f t="shared" si="0"/>
        <v>1234.3</v>
      </c>
      <c r="O18" s="38">
        <v>10</v>
      </c>
      <c r="P18" s="14">
        <v>25945</v>
      </c>
      <c r="Q18" s="14">
        <v>41723</v>
      </c>
      <c r="R18" s="14">
        <v>5491</v>
      </c>
      <c r="S18" s="14">
        <v>9975</v>
      </c>
      <c r="T18" s="64">
        <f>(P18/Q18*100)-100</f>
        <v>-37.8160726697505</v>
      </c>
      <c r="U18" s="75">
        <v>116087</v>
      </c>
      <c r="V18" s="14">
        <f t="shared" si="1"/>
        <v>2594.5</v>
      </c>
      <c r="W18" s="75">
        <f t="shared" si="2"/>
        <v>142032</v>
      </c>
      <c r="X18" s="75">
        <v>26453</v>
      </c>
      <c r="Y18" s="76">
        <f t="shared" si="3"/>
        <v>31944</v>
      </c>
    </row>
    <row r="19" spans="1:25" ht="12.75">
      <c r="A19" s="72">
        <v>6</v>
      </c>
      <c r="B19" s="72" t="s">
        <v>50</v>
      </c>
      <c r="C19" s="4" t="s">
        <v>97</v>
      </c>
      <c r="D19" s="4" t="s">
        <v>98</v>
      </c>
      <c r="E19" s="15" t="s">
        <v>52</v>
      </c>
      <c r="F19" s="15" t="s">
        <v>51</v>
      </c>
      <c r="G19" s="37">
        <v>1</v>
      </c>
      <c r="H19" s="37">
        <v>11</v>
      </c>
      <c r="I19" s="24">
        <v>12371</v>
      </c>
      <c r="J19" s="24"/>
      <c r="K19" s="14">
        <v>2349</v>
      </c>
      <c r="L19" s="14"/>
      <c r="M19" s="64"/>
      <c r="N19" s="14">
        <f t="shared" si="0"/>
        <v>1124.6363636363637</v>
      </c>
      <c r="O19" s="73">
        <v>11</v>
      </c>
      <c r="P19" s="14">
        <v>25230</v>
      </c>
      <c r="Q19" s="14"/>
      <c r="R19" s="14">
        <v>5289</v>
      </c>
      <c r="S19" s="14"/>
      <c r="T19" s="64"/>
      <c r="U19" s="75"/>
      <c r="V19" s="14">
        <f t="shared" si="1"/>
        <v>2293.6363636363635</v>
      </c>
      <c r="W19" s="75">
        <f t="shared" si="2"/>
        <v>25230</v>
      </c>
      <c r="X19" s="75"/>
      <c r="Y19" s="76">
        <f t="shared" si="3"/>
        <v>5289</v>
      </c>
    </row>
    <row r="20" spans="1:25" ht="12.75">
      <c r="A20" s="72">
        <v>7</v>
      </c>
      <c r="B20" s="72">
        <v>7</v>
      </c>
      <c r="C20" s="87" t="s">
        <v>68</v>
      </c>
      <c r="D20" s="87" t="s">
        <v>68</v>
      </c>
      <c r="E20" s="15" t="s">
        <v>53</v>
      </c>
      <c r="F20" s="15" t="s">
        <v>69</v>
      </c>
      <c r="G20" s="37">
        <v>5</v>
      </c>
      <c r="H20" s="37">
        <v>12</v>
      </c>
      <c r="I20" s="24">
        <v>9274</v>
      </c>
      <c r="J20" s="24">
        <v>11925</v>
      </c>
      <c r="K20" s="14">
        <v>1850</v>
      </c>
      <c r="L20" s="14">
        <v>2588</v>
      </c>
      <c r="M20" s="64">
        <f>(I20/J20*100)-100</f>
        <v>-22.23060796645703</v>
      </c>
      <c r="N20" s="14">
        <f t="shared" si="0"/>
        <v>772.8333333333334</v>
      </c>
      <c r="O20" s="73">
        <v>12</v>
      </c>
      <c r="P20" s="14">
        <v>19059</v>
      </c>
      <c r="Q20" s="14">
        <v>30247</v>
      </c>
      <c r="R20" s="14">
        <v>4168</v>
      </c>
      <c r="S20" s="14">
        <v>7298</v>
      </c>
      <c r="T20" s="64">
        <f>(P20/Q20*100)-100</f>
        <v>-36.98879227692002</v>
      </c>
      <c r="U20" s="75">
        <v>120860</v>
      </c>
      <c r="V20" s="14">
        <f t="shared" si="1"/>
        <v>1588.25</v>
      </c>
      <c r="W20" s="75">
        <f t="shared" si="2"/>
        <v>139919</v>
      </c>
      <c r="X20" s="75">
        <v>28507</v>
      </c>
      <c r="Y20" s="76">
        <f t="shared" si="3"/>
        <v>32675</v>
      </c>
    </row>
    <row r="21" spans="1:25" ht="12.75">
      <c r="A21" s="72">
        <v>8</v>
      </c>
      <c r="B21" s="72">
        <v>6</v>
      </c>
      <c r="C21" s="4" t="s">
        <v>72</v>
      </c>
      <c r="D21" s="4" t="s">
        <v>73</v>
      </c>
      <c r="E21" s="15" t="s">
        <v>52</v>
      </c>
      <c r="F21" s="15" t="s">
        <v>51</v>
      </c>
      <c r="G21" s="37">
        <v>4</v>
      </c>
      <c r="H21" s="37">
        <v>15</v>
      </c>
      <c r="I21" s="14">
        <v>7485</v>
      </c>
      <c r="J21" s="14">
        <v>9531</v>
      </c>
      <c r="K21" s="97">
        <v>1447</v>
      </c>
      <c r="L21" s="97">
        <v>2176</v>
      </c>
      <c r="M21" s="64">
        <f>(I21/J21*100)-100</f>
        <v>-21.466792571608437</v>
      </c>
      <c r="N21" s="14">
        <f t="shared" si="0"/>
        <v>499</v>
      </c>
      <c r="O21" s="73">
        <v>15</v>
      </c>
      <c r="P21" s="74">
        <v>16026</v>
      </c>
      <c r="Q21" s="74">
        <v>31918</v>
      </c>
      <c r="R21" s="74">
        <v>3135</v>
      </c>
      <c r="S21" s="74">
        <v>7543</v>
      </c>
      <c r="T21" s="64">
        <f>(P21/Q21*100)-100</f>
        <v>-49.790087098189105</v>
      </c>
      <c r="U21" s="75">
        <v>121142</v>
      </c>
      <c r="V21" s="14">
        <f t="shared" si="1"/>
        <v>1068.4</v>
      </c>
      <c r="W21" s="75">
        <f t="shared" si="2"/>
        <v>137168</v>
      </c>
      <c r="X21" s="75">
        <v>26464</v>
      </c>
      <c r="Y21" s="76">
        <f t="shared" si="3"/>
        <v>29599</v>
      </c>
    </row>
    <row r="22" spans="1:25" ht="12.75">
      <c r="A22" s="72">
        <v>9</v>
      </c>
      <c r="B22" s="72" t="s">
        <v>50</v>
      </c>
      <c r="C22" s="4" t="s">
        <v>96</v>
      </c>
      <c r="D22" s="4" t="s">
        <v>96</v>
      </c>
      <c r="E22" s="15" t="s">
        <v>53</v>
      </c>
      <c r="F22" s="15" t="s">
        <v>54</v>
      </c>
      <c r="G22" s="37">
        <v>1</v>
      </c>
      <c r="H22" s="37">
        <v>3</v>
      </c>
      <c r="I22" s="24">
        <v>5052</v>
      </c>
      <c r="J22" s="24"/>
      <c r="K22" s="24">
        <v>943</v>
      </c>
      <c r="L22" s="24"/>
      <c r="M22" s="64"/>
      <c r="N22" s="14">
        <f t="shared" si="0"/>
        <v>1684</v>
      </c>
      <c r="O22" s="38">
        <v>3</v>
      </c>
      <c r="P22" s="14">
        <v>13774</v>
      </c>
      <c r="Q22" s="14"/>
      <c r="R22" s="14">
        <v>2715</v>
      </c>
      <c r="S22" s="14"/>
      <c r="T22" s="64"/>
      <c r="U22" s="75">
        <v>1000</v>
      </c>
      <c r="V22" s="14">
        <f t="shared" si="1"/>
        <v>4591.333333333333</v>
      </c>
      <c r="W22" s="75">
        <f t="shared" si="2"/>
        <v>14774</v>
      </c>
      <c r="X22" s="75">
        <v>344</v>
      </c>
      <c r="Y22" s="76">
        <f t="shared" si="3"/>
        <v>3059</v>
      </c>
    </row>
    <row r="23" spans="1:25" ht="12.75">
      <c r="A23" s="72">
        <v>10</v>
      </c>
      <c r="B23" s="72">
        <v>8</v>
      </c>
      <c r="C23" s="4" t="s">
        <v>60</v>
      </c>
      <c r="D23" s="4" t="s">
        <v>61</v>
      </c>
      <c r="E23" s="15" t="s">
        <v>53</v>
      </c>
      <c r="F23" s="15" t="s">
        <v>42</v>
      </c>
      <c r="G23" s="37">
        <v>7</v>
      </c>
      <c r="H23" s="37">
        <v>12</v>
      </c>
      <c r="I23" s="24">
        <v>1539</v>
      </c>
      <c r="J23" s="24">
        <v>2131</v>
      </c>
      <c r="K23" s="96">
        <v>323</v>
      </c>
      <c r="L23" s="96">
        <v>434</v>
      </c>
      <c r="M23" s="64">
        <f aca="true" t="shared" si="4" ref="M23:M32">(I23/J23*100)-100</f>
        <v>-27.78038479587049</v>
      </c>
      <c r="N23" s="14">
        <f t="shared" si="0"/>
        <v>128.25</v>
      </c>
      <c r="O23" s="73">
        <v>12</v>
      </c>
      <c r="P23" s="22">
        <v>3682</v>
      </c>
      <c r="Q23" s="22">
        <v>8231</v>
      </c>
      <c r="R23" s="22">
        <v>795</v>
      </c>
      <c r="S23" s="22">
        <v>1955</v>
      </c>
      <c r="T23" s="64">
        <f aca="true" t="shared" si="5" ref="T23:T32">(P23/Q23*100)-100</f>
        <v>-55.266674766128055</v>
      </c>
      <c r="U23" s="75">
        <v>253455</v>
      </c>
      <c r="V23" s="14">
        <f t="shared" si="1"/>
        <v>306.8333333333333</v>
      </c>
      <c r="W23" s="75">
        <f t="shared" si="2"/>
        <v>257137</v>
      </c>
      <c r="X23" s="77">
        <v>56600</v>
      </c>
      <c r="Y23" s="76">
        <f t="shared" si="3"/>
        <v>57395</v>
      </c>
    </row>
    <row r="24" spans="1:25" ht="12.75">
      <c r="A24" s="72">
        <v>11</v>
      </c>
      <c r="B24" s="72">
        <v>16</v>
      </c>
      <c r="C24" s="4" t="s">
        <v>86</v>
      </c>
      <c r="D24" s="4" t="s">
        <v>87</v>
      </c>
      <c r="E24" s="15" t="s">
        <v>53</v>
      </c>
      <c r="F24" s="15" t="s">
        <v>51</v>
      </c>
      <c r="G24" s="37">
        <v>3</v>
      </c>
      <c r="H24" s="37">
        <v>1</v>
      </c>
      <c r="I24" s="24">
        <v>1482</v>
      </c>
      <c r="J24" s="24">
        <v>928</v>
      </c>
      <c r="K24" s="24">
        <v>316</v>
      </c>
      <c r="L24" s="24">
        <v>196</v>
      </c>
      <c r="M24" s="64">
        <f t="shared" si="4"/>
        <v>59.69827586206898</v>
      </c>
      <c r="N24" s="14">
        <f t="shared" si="0"/>
        <v>1482</v>
      </c>
      <c r="O24" s="38">
        <v>1</v>
      </c>
      <c r="P24" s="14">
        <v>3538</v>
      </c>
      <c r="Q24" s="14">
        <v>2975</v>
      </c>
      <c r="R24" s="14">
        <v>793</v>
      </c>
      <c r="S24" s="14">
        <v>670</v>
      </c>
      <c r="T24" s="64">
        <f t="shared" si="5"/>
        <v>18.92436974789915</v>
      </c>
      <c r="U24" s="75">
        <v>14082</v>
      </c>
      <c r="V24" s="14">
        <f t="shared" si="1"/>
        <v>3538</v>
      </c>
      <c r="W24" s="75">
        <f t="shared" si="2"/>
        <v>17620</v>
      </c>
      <c r="X24" s="77">
        <v>3171</v>
      </c>
      <c r="Y24" s="76">
        <f t="shared" si="3"/>
        <v>3964</v>
      </c>
    </row>
    <row r="25" spans="1:25" ht="12.75" customHeight="1">
      <c r="A25" s="51">
        <v>12</v>
      </c>
      <c r="B25" s="72">
        <v>10</v>
      </c>
      <c r="C25" s="4" t="s">
        <v>56</v>
      </c>
      <c r="D25" s="4" t="s">
        <v>57</v>
      </c>
      <c r="E25" s="15" t="s">
        <v>48</v>
      </c>
      <c r="F25" s="15" t="s">
        <v>36</v>
      </c>
      <c r="G25" s="37">
        <v>9</v>
      </c>
      <c r="H25" s="37">
        <v>9</v>
      </c>
      <c r="I25" s="89">
        <v>1684</v>
      </c>
      <c r="J25" s="89">
        <v>1602</v>
      </c>
      <c r="K25" s="96">
        <v>339</v>
      </c>
      <c r="L25" s="96">
        <v>334</v>
      </c>
      <c r="M25" s="64">
        <f t="shared" si="4"/>
        <v>5.1186017478152195</v>
      </c>
      <c r="N25" s="14">
        <f t="shared" si="0"/>
        <v>187.11111111111111</v>
      </c>
      <c r="O25" s="73">
        <v>9</v>
      </c>
      <c r="P25" s="22">
        <v>3059</v>
      </c>
      <c r="Q25" s="22">
        <v>4549</v>
      </c>
      <c r="R25" s="89">
        <v>656</v>
      </c>
      <c r="S25" s="89">
        <v>1002</v>
      </c>
      <c r="T25" s="64">
        <f t="shared" si="5"/>
        <v>-32.754451527808314</v>
      </c>
      <c r="U25" s="77">
        <v>171822</v>
      </c>
      <c r="V25" s="14">
        <f t="shared" si="1"/>
        <v>339.8888888888889</v>
      </c>
      <c r="W25" s="75">
        <f t="shared" si="2"/>
        <v>174881</v>
      </c>
      <c r="X25" s="75">
        <v>36930</v>
      </c>
      <c r="Y25" s="76">
        <f t="shared" si="3"/>
        <v>37586</v>
      </c>
    </row>
    <row r="26" spans="1:25" ht="12.75" customHeight="1">
      <c r="A26" s="72">
        <v>13</v>
      </c>
      <c r="B26" s="72">
        <v>11</v>
      </c>
      <c r="C26" s="4" t="s">
        <v>76</v>
      </c>
      <c r="D26" s="4" t="s">
        <v>77</v>
      </c>
      <c r="E26" s="15" t="s">
        <v>49</v>
      </c>
      <c r="F26" s="15" t="s">
        <v>45</v>
      </c>
      <c r="G26" s="37">
        <v>4</v>
      </c>
      <c r="H26" s="37">
        <v>5</v>
      </c>
      <c r="I26" s="14">
        <v>978</v>
      </c>
      <c r="J26" s="14">
        <v>1031</v>
      </c>
      <c r="K26" s="14">
        <v>188</v>
      </c>
      <c r="L26" s="14">
        <v>202</v>
      </c>
      <c r="M26" s="64">
        <f t="shared" si="4"/>
        <v>-5.140640155189132</v>
      </c>
      <c r="N26" s="14">
        <f t="shared" si="0"/>
        <v>195.6</v>
      </c>
      <c r="O26" s="73">
        <v>5</v>
      </c>
      <c r="P26" s="14">
        <v>2744</v>
      </c>
      <c r="Q26" s="14">
        <v>4036</v>
      </c>
      <c r="R26" s="14">
        <v>550</v>
      </c>
      <c r="S26" s="14">
        <v>914</v>
      </c>
      <c r="T26" s="64">
        <f t="shared" si="5"/>
        <v>-32.01189296333003</v>
      </c>
      <c r="U26" s="77">
        <v>12245</v>
      </c>
      <c r="V26" s="14">
        <f t="shared" si="1"/>
        <v>548.8</v>
      </c>
      <c r="W26" s="75">
        <f t="shared" si="2"/>
        <v>14989</v>
      </c>
      <c r="X26" s="75">
        <v>2600</v>
      </c>
      <c r="Y26" s="76">
        <f t="shared" si="3"/>
        <v>3150</v>
      </c>
    </row>
    <row r="27" spans="1:25" ht="12.75">
      <c r="A27" s="72">
        <v>14</v>
      </c>
      <c r="B27" s="51">
        <v>12</v>
      </c>
      <c r="C27" s="4" t="s">
        <v>84</v>
      </c>
      <c r="D27" s="4" t="s">
        <v>85</v>
      </c>
      <c r="E27" s="15" t="s">
        <v>53</v>
      </c>
      <c r="F27" s="15" t="s">
        <v>51</v>
      </c>
      <c r="G27" s="37">
        <v>3</v>
      </c>
      <c r="H27" s="37">
        <v>1</v>
      </c>
      <c r="I27" s="24">
        <v>651</v>
      </c>
      <c r="J27" s="24">
        <v>1321</v>
      </c>
      <c r="K27" s="14">
        <v>137</v>
      </c>
      <c r="L27" s="14">
        <v>282</v>
      </c>
      <c r="M27" s="64">
        <f t="shared" si="4"/>
        <v>-50.71915215745647</v>
      </c>
      <c r="N27" s="14">
        <f t="shared" si="0"/>
        <v>651</v>
      </c>
      <c r="O27" s="37">
        <v>1</v>
      </c>
      <c r="P27" s="14">
        <v>2393</v>
      </c>
      <c r="Q27" s="14">
        <v>3846</v>
      </c>
      <c r="R27" s="14">
        <v>526</v>
      </c>
      <c r="S27" s="14">
        <v>864</v>
      </c>
      <c r="T27" s="64">
        <f t="shared" si="5"/>
        <v>-37.77951118044722</v>
      </c>
      <c r="U27" s="75">
        <v>14079</v>
      </c>
      <c r="V27" s="14">
        <f t="shared" si="1"/>
        <v>2393</v>
      </c>
      <c r="W27" s="75">
        <f t="shared" si="2"/>
        <v>16472</v>
      </c>
      <c r="X27" s="77">
        <v>3138</v>
      </c>
      <c r="Y27" s="76">
        <f t="shared" si="3"/>
        <v>3664</v>
      </c>
    </row>
    <row r="28" spans="1:25" ht="12.75">
      <c r="A28" s="72">
        <v>15</v>
      </c>
      <c r="B28" s="72">
        <v>9</v>
      </c>
      <c r="C28" s="4" t="s">
        <v>66</v>
      </c>
      <c r="D28" s="4" t="s">
        <v>67</v>
      </c>
      <c r="E28" s="15" t="s">
        <v>53</v>
      </c>
      <c r="F28" s="15" t="s">
        <v>42</v>
      </c>
      <c r="G28" s="37">
        <v>6</v>
      </c>
      <c r="H28" s="37">
        <v>3</v>
      </c>
      <c r="I28" s="24">
        <v>1091</v>
      </c>
      <c r="J28" s="24">
        <v>2870</v>
      </c>
      <c r="K28" s="22">
        <v>216</v>
      </c>
      <c r="L28" s="22">
        <v>581</v>
      </c>
      <c r="M28" s="64">
        <f t="shared" si="4"/>
        <v>-61.98606271777003</v>
      </c>
      <c r="N28" s="14">
        <f t="shared" si="0"/>
        <v>363.6666666666667</v>
      </c>
      <c r="O28" s="37">
        <v>3</v>
      </c>
      <c r="P28" s="22">
        <v>2155</v>
      </c>
      <c r="Q28" s="22">
        <v>5367</v>
      </c>
      <c r="R28" s="22">
        <v>443</v>
      </c>
      <c r="S28" s="22">
        <v>1117</v>
      </c>
      <c r="T28" s="64">
        <f t="shared" si="5"/>
        <v>-59.84721445872927</v>
      </c>
      <c r="U28" s="75">
        <v>35613</v>
      </c>
      <c r="V28" s="14">
        <f t="shared" si="1"/>
        <v>718.3333333333334</v>
      </c>
      <c r="W28" s="75">
        <f t="shared" si="2"/>
        <v>37768</v>
      </c>
      <c r="X28" s="77">
        <v>7319</v>
      </c>
      <c r="Y28" s="76">
        <f t="shared" si="3"/>
        <v>7762</v>
      </c>
    </row>
    <row r="29" spans="1:25" ht="12.75">
      <c r="A29" s="72">
        <v>16</v>
      </c>
      <c r="B29" s="72">
        <v>13</v>
      </c>
      <c r="C29" s="4" t="s">
        <v>64</v>
      </c>
      <c r="D29" s="4" t="s">
        <v>65</v>
      </c>
      <c r="E29" s="15" t="s">
        <v>47</v>
      </c>
      <c r="F29" s="15" t="s">
        <v>42</v>
      </c>
      <c r="G29" s="37">
        <v>6</v>
      </c>
      <c r="H29" s="37">
        <v>17</v>
      </c>
      <c r="I29" s="24">
        <v>473</v>
      </c>
      <c r="J29" s="24">
        <v>995</v>
      </c>
      <c r="K29" s="24">
        <v>94</v>
      </c>
      <c r="L29" s="24">
        <v>204</v>
      </c>
      <c r="M29" s="64">
        <f t="shared" si="4"/>
        <v>-52.462311557788944</v>
      </c>
      <c r="N29" s="14">
        <f t="shared" si="0"/>
        <v>27.823529411764707</v>
      </c>
      <c r="O29" s="73">
        <v>17</v>
      </c>
      <c r="P29" s="14">
        <v>1309</v>
      </c>
      <c r="Q29" s="14">
        <v>3329</v>
      </c>
      <c r="R29" s="14">
        <v>268</v>
      </c>
      <c r="S29" s="14">
        <v>734</v>
      </c>
      <c r="T29" s="64">
        <f t="shared" si="5"/>
        <v>-60.6788825473115</v>
      </c>
      <c r="U29" s="75">
        <v>55328</v>
      </c>
      <c r="V29" s="14">
        <f t="shared" si="1"/>
        <v>77</v>
      </c>
      <c r="W29" s="75">
        <f t="shared" si="2"/>
        <v>56637</v>
      </c>
      <c r="X29" s="77">
        <v>11481</v>
      </c>
      <c r="Y29" s="76">
        <f t="shared" si="3"/>
        <v>11749</v>
      </c>
    </row>
    <row r="30" spans="1:25" ht="12.75">
      <c r="A30" s="72">
        <v>17</v>
      </c>
      <c r="B30" s="72">
        <v>15</v>
      </c>
      <c r="C30" s="4" t="s">
        <v>58</v>
      </c>
      <c r="D30" s="4" t="s">
        <v>59</v>
      </c>
      <c r="E30" s="15" t="s">
        <v>55</v>
      </c>
      <c r="F30" s="15" t="s">
        <v>42</v>
      </c>
      <c r="G30" s="37">
        <v>9</v>
      </c>
      <c r="H30" s="37">
        <v>6</v>
      </c>
      <c r="I30" s="89">
        <v>539</v>
      </c>
      <c r="J30" s="89">
        <v>2146</v>
      </c>
      <c r="K30" s="95">
        <v>113</v>
      </c>
      <c r="L30" s="95">
        <v>630</v>
      </c>
      <c r="M30" s="64">
        <f t="shared" si="4"/>
        <v>-74.88350419384902</v>
      </c>
      <c r="N30" s="14">
        <f t="shared" si="0"/>
        <v>89.83333333333333</v>
      </c>
      <c r="O30" s="73">
        <v>6</v>
      </c>
      <c r="P30" s="14">
        <v>916</v>
      </c>
      <c r="Q30" s="14">
        <v>3160</v>
      </c>
      <c r="R30" s="14">
        <v>199</v>
      </c>
      <c r="S30" s="14">
        <v>875</v>
      </c>
      <c r="T30" s="64">
        <f t="shared" si="5"/>
        <v>-71.0126582278481</v>
      </c>
      <c r="U30" s="75">
        <v>78304</v>
      </c>
      <c r="V30" s="14">
        <f t="shared" si="1"/>
        <v>152.66666666666666</v>
      </c>
      <c r="W30" s="75">
        <f t="shared" si="2"/>
        <v>79220</v>
      </c>
      <c r="X30" s="75">
        <v>17445</v>
      </c>
      <c r="Y30" s="76">
        <f t="shared" si="3"/>
        <v>17644</v>
      </c>
    </row>
    <row r="31" spans="1:25" ht="12.75">
      <c r="A31" s="72">
        <v>18</v>
      </c>
      <c r="B31" s="72">
        <v>14</v>
      </c>
      <c r="C31" s="4" t="s">
        <v>70</v>
      </c>
      <c r="D31" s="4" t="s">
        <v>71</v>
      </c>
      <c r="E31" s="15" t="s">
        <v>52</v>
      </c>
      <c r="F31" s="15" t="s">
        <v>51</v>
      </c>
      <c r="G31" s="37">
        <v>5</v>
      </c>
      <c r="H31" s="37">
        <v>5</v>
      </c>
      <c r="I31" s="24">
        <v>459</v>
      </c>
      <c r="J31" s="24">
        <v>1478</v>
      </c>
      <c r="K31" s="24">
        <v>99</v>
      </c>
      <c r="L31" s="24">
        <v>371</v>
      </c>
      <c r="M31" s="64">
        <f t="shared" si="4"/>
        <v>-68.9445196211096</v>
      </c>
      <c r="N31" s="14">
        <f t="shared" si="0"/>
        <v>91.8</v>
      </c>
      <c r="O31" s="73">
        <v>5</v>
      </c>
      <c r="P31" s="22">
        <v>843</v>
      </c>
      <c r="Q31" s="22">
        <v>3165</v>
      </c>
      <c r="R31" s="22">
        <v>179</v>
      </c>
      <c r="S31" s="22">
        <v>775</v>
      </c>
      <c r="T31" s="64">
        <f t="shared" si="5"/>
        <v>-73.36492890995261</v>
      </c>
      <c r="U31" s="80">
        <v>19353</v>
      </c>
      <c r="V31" s="14">
        <f t="shared" si="1"/>
        <v>168.6</v>
      </c>
      <c r="W31" s="75">
        <f t="shared" si="2"/>
        <v>20196</v>
      </c>
      <c r="X31" s="75">
        <v>4099</v>
      </c>
      <c r="Y31" s="76">
        <f t="shared" si="3"/>
        <v>4278</v>
      </c>
    </row>
    <row r="32" spans="1:25" ht="12.75">
      <c r="A32" s="72">
        <v>19</v>
      </c>
      <c r="B32" s="72">
        <v>18</v>
      </c>
      <c r="C32" s="4" t="s">
        <v>62</v>
      </c>
      <c r="D32" s="4" t="s">
        <v>63</v>
      </c>
      <c r="E32" s="15" t="s">
        <v>53</v>
      </c>
      <c r="F32" s="15" t="s">
        <v>54</v>
      </c>
      <c r="G32" s="37">
        <v>7</v>
      </c>
      <c r="H32" s="37">
        <v>2</v>
      </c>
      <c r="I32" s="14">
        <v>107</v>
      </c>
      <c r="J32" s="14">
        <v>393</v>
      </c>
      <c r="K32" s="14">
        <v>23</v>
      </c>
      <c r="L32" s="14">
        <v>76</v>
      </c>
      <c r="M32" s="64">
        <f t="shared" si="4"/>
        <v>-72.7735368956743</v>
      </c>
      <c r="N32" s="14">
        <f t="shared" si="0"/>
        <v>53.5</v>
      </c>
      <c r="O32" s="73">
        <v>2</v>
      </c>
      <c r="P32" s="22">
        <v>117</v>
      </c>
      <c r="Q32" s="22">
        <v>586</v>
      </c>
      <c r="R32" s="22">
        <v>25</v>
      </c>
      <c r="S32" s="22">
        <v>123</v>
      </c>
      <c r="T32" s="64">
        <f t="shared" si="5"/>
        <v>-80.03412969283276</v>
      </c>
      <c r="U32" s="80">
        <v>20017</v>
      </c>
      <c r="V32" s="14">
        <f t="shared" si="1"/>
        <v>58.5</v>
      </c>
      <c r="W32" s="75">
        <f t="shared" si="2"/>
        <v>20134</v>
      </c>
      <c r="X32" s="75">
        <v>4298</v>
      </c>
      <c r="Y32" s="76">
        <f t="shared" si="3"/>
        <v>4323</v>
      </c>
    </row>
    <row r="33" spans="1:25" ht="13.5" thickBot="1">
      <c r="A33" s="50">
        <v>20</v>
      </c>
      <c r="B33" s="72"/>
      <c r="C33" s="87"/>
      <c r="D33" s="87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7"/>
      <c r="P33" s="14"/>
      <c r="Q33" s="14"/>
      <c r="R33" s="14"/>
      <c r="S33" s="14"/>
      <c r="T33" s="64"/>
      <c r="U33" s="99"/>
      <c r="V33" s="14"/>
      <c r="W33" s="75"/>
      <c r="X33" s="91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157</v>
      </c>
      <c r="I34" s="31">
        <f>SUM(I14:I33)</f>
        <v>153066</v>
      </c>
      <c r="J34" s="31">
        <v>232940</v>
      </c>
      <c r="K34" s="31">
        <f>SUM(K14:K33)</f>
        <v>30486</v>
      </c>
      <c r="L34" s="31">
        <v>44683</v>
      </c>
      <c r="M34" s="68">
        <f>(I34/J34*100)-100</f>
        <v>-34.28951661372027</v>
      </c>
      <c r="N34" s="32">
        <f>I34/H34</f>
        <v>974.9426751592357</v>
      </c>
      <c r="O34" s="34">
        <f>SUM(O14:O33)</f>
        <v>157</v>
      </c>
      <c r="P34" s="31">
        <f>SUM(P14:P33)</f>
        <v>346163</v>
      </c>
      <c r="Q34" s="31">
        <v>348995</v>
      </c>
      <c r="R34" s="31">
        <f>SUM(R14:R33)</f>
        <v>73562</v>
      </c>
      <c r="S34" s="31">
        <v>70166</v>
      </c>
      <c r="T34" s="68">
        <f>(P34/Q34*100)-100</f>
        <v>-0.8114729437384511</v>
      </c>
      <c r="U34" s="78">
        <f>SUM(U14:U33)</f>
        <v>1431978</v>
      </c>
      <c r="V34" s="32">
        <f>P34/O34</f>
        <v>2204.859872611465</v>
      </c>
      <c r="W34" s="92">
        <f>SUM(U34,P34)</f>
        <v>1778141</v>
      </c>
      <c r="X34" s="79">
        <f>SUM(X14:X33)</f>
        <v>319891</v>
      </c>
      <c r="Y34" s="35">
        <f>SUM(Y14:Y33)</f>
        <v>393453</v>
      </c>
    </row>
    <row r="35" spans="9:12" ht="12.75">
      <c r="I35" s="23"/>
      <c r="J35" s="23"/>
      <c r="K35" s="23"/>
      <c r="L35" s="23"/>
    </row>
    <row r="36" ht="12.75">
      <c r="Y36" s="90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6"/>
      <c r="E3" s="86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30 - Dec</v>
      </c>
      <c r="L4" s="20"/>
      <c r="M4" s="62" t="str">
        <f>'WEEKLY COMPETITIVE REPORT'!M4</f>
        <v>01 - Jan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0.702</v>
      </c>
    </row>
    <row r="5" spans="1:25" s="2" customFormat="1" ht="11.25">
      <c r="A5" s="8"/>
      <c r="B5" s="8"/>
      <c r="C5" s="8" t="s">
        <v>0</v>
      </c>
      <c r="D5" s="8"/>
      <c r="E5" s="88"/>
      <c r="F5" s="8"/>
      <c r="G5" s="3" t="s">
        <v>4</v>
      </c>
      <c r="H5" s="7"/>
      <c r="I5" s="7"/>
      <c r="J5" s="7"/>
      <c r="K5" s="67" t="str">
        <f>'WEEKLY COMPETITIVE REPORT'!K5</f>
        <v>29 - Dec</v>
      </c>
      <c r="L5" s="7"/>
      <c r="M5" s="63" t="str">
        <f>'WEEKLY COMPETITIVE REPORT'!M5</f>
        <v>04 - Jan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40548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46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ALVIN AND THE CHIPMUNKS 3</v>
      </c>
      <c r="D14" s="4" t="str">
        <f>'WEEKLY COMPETITIVE REPORT'!D14</f>
        <v>ALVIN IN VEVERIČKI 3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13</v>
      </c>
      <c r="I14" s="14">
        <f>'WEEKLY COMPETITIVE REPORT'!I14/Y4</f>
        <v>55153.846153846156</v>
      </c>
      <c r="J14" s="14">
        <f>'WEEKLY COMPETITIVE REPORT'!J14/Y4</f>
        <v>40311.96581196581</v>
      </c>
      <c r="K14" s="22">
        <f>'WEEKLY COMPETITIVE REPORT'!K14</f>
        <v>8149</v>
      </c>
      <c r="L14" s="22">
        <f>'WEEKLY COMPETITIVE REPORT'!L14</f>
        <v>6496</v>
      </c>
      <c r="M14" s="64">
        <f>'WEEKLY COMPETITIVE REPORT'!M14</f>
        <v>36.81755539064983</v>
      </c>
      <c r="N14" s="14">
        <f aca="true" t="shared" si="0" ref="N14:N20">I14/H14</f>
        <v>4242.603550295858</v>
      </c>
      <c r="O14" s="37">
        <f>'WEEKLY COMPETITIVE REPORT'!O14</f>
        <v>13</v>
      </c>
      <c r="P14" s="14">
        <f>'WEEKLY COMPETITIVE REPORT'!P14/Y4</f>
        <v>130388.88888888889</v>
      </c>
      <c r="Q14" s="14">
        <f>'WEEKLY COMPETITIVE REPORT'!Q14/Y4</f>
        <v>154937.32193732195</v>
      </c>
      <c r="R14" s="22">
        <f>'WEEKLY COMPETITIVE REPORT'!R14</f>
        <v>20113</v>
      </c>
      <c r="S14" s="22">
        <f>'WEEKLY COMPETITIVE REPORT'!S14</f>
        <v>26756</v>
      </c>
      <c r="T14" s="64">
        <f>'WEEKLY COMPETITIVE REPORT'!T14</f>
        <v>-15.844105694794337</v>
      </c>
      <c r="U14" s="14">
        <f>'WEEKLY COMPETITIVE REPORT'!U14/Y4</f>
        <v>158290.5982905983</v>
      </c>
      <c r="V14" s="14">
        <f aca="true" t="shared" si="1" ref="V14:V20">P14/O14</f>
        <v>10029.91452991453</v>
      </c>
      <c r="W14" s="25">
        <f aca="true" t="shared" si="2" ref="W14:W20">P14+U14</f>
        <v>288679.4871794872</v>
      </c>
      <c r="X14" s="22">
        <f>'WEEKLY COMPETITIVE REPORT'!X14</f>
        <v>27303</v>
      </c>
      <c r="Y14" s="56">
        <f>'WEEKLY COMPETITIVE REPORT'!Y14</f>
        <v>47416</v>
      </c>
    </row>
    <row r="15" spans="1:25" ht="12.75">
      <c r="A15" s="50">
        <v>2</v>
      </c>
      <c r="B15" s="4">
        <f>'WEEKLY COMPETITIVE REPORT'!B15</f>
        <v>4</v>
      </c>
      <c r="C15" s="4" t="str">
        <f>'WEEKLY COMPETITIVE REPORT'!C15</f>
        <v>LISTY DO M.</v>
      </c>
      <c r="D15" s="4" t="str">
        <f>'WEEKLY COMPETITIVE REPORT'!D15</f>
        <v>PISMA SV. NIKOLAJU</v>
      </c>
      <c r="E15" s="4" t="str">
        <f>'WEEKLY COMPETITIVE REPORT'!E15</f>
        <v>IND</v>
      </c>
      <c r="F15" s="4" t="str">
        <f>'WEEKLY COMPETITIVE REPORT'!F15</f>
        <v>FIVIA</v>
      </c>
      <c r="G15" s="37">
        <f>'WEEKLY COMPETITIVE REPORT'!G15</f>
        <v>3</v>
      </c>
      <c r="H15" s="37">
        <f>'WEEKLY COMPETITIVE REPORT'!H15</f>
        <v>11</v>
      </c>
      <c r="I15" s="14">
        <f>'WEEKLY COMPETITIVE REPORT'!I15/Y4</f>
        <v>34071.225071225075</v>
      </c>
      <c r="J15" s="14">
        <f>'WEEKLY COMPETITIVE REPORT'!J15/Y4</f>
        <v>30975.78347578348</v>
      </c>
      <c r="K15" s="22">
        <f>'WEEKLY COMPETITIVE REPORT'!K15</f>
        <v>4770</v>
      </c>
      <c r="L15" s="22">
        <f>'WEEKLY COMPETITIVE REPORT'!L15</f>
        <v>4555</v>
      </c>
      <c r="M15" s="64">
        <f>'WEEKLY COMPETITIVE REPORT'!M15</f>
        <v>9.993101862497127</v>
      </c>
      <c r="N15" s="14">
        <f t="shared" si="0"/>
        <v>3097.384097384098</v>
      </c>
      <c r="O15" s="37">
        <f>'WEEKLY COMPETITIVE REPORT'!O15</f>
        <v>11</v>
      </c>
      <c r="P15" s="14">
        <f>'WEEKLY COMPETITIVE REPORT'!P15/Y4</f>
        <v>78380.34188034189</v>
      </c>
      <c r="Q15" s="14">
        <f>'WEEKLY COMPETITIVE REPORT'!Q15/Y4</f>
        <v>85249.28774928776</v>
      </c>
      <c r="R15" s="22">
        <f>'WEEKLY COMPETITIVE REPORT'!R15</f>
        <v>11876</v>
      </c>
      <c r="S15" s="22">
        <f>'WEEKLY COMPETITIVE REPORT'!S15</f>
        <v>13896</v>
      </c>
      <c r="T15" s="64">
        <f>'WEEKLY COMPETITIVE REPORT'!T15</f>
        <v>-8.057481828055813</v>
      </c>
      <c r="U15" s="14">
        <f>'WEEKLY COMPETITIVE REPORT'!U15/Y4</f>
        <v>143182.33618233618</v>
      </c>
      <c r="V15" s="14">
        <f t="shared" si="1"/>
        <v>7125.485625485627</v>
      </c>
      <c r="W15" s="25">
        <f t="shared" si="2"/>
        <v>221562.67806267808</v>
      </c>
      <c r="X15" s="22">
        <f>'WEEKLY COMPETITIVE REPORT'!X15</f>
        <v>23324</v>
      </c>
      <c r="Y15" s="56">
        <f>'WEEKLY COMPETITIVE REPORT'!Y15</f>
        <v>35200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SHERLOCK HOLMES 2</v>
      </c>
      <c r="D16" s="4" t="str">
        <f>'WEEKLY COMPETITIVE REPORT'!D16</f>
        <v>SHERLOCK HOLMES: IGRA SENC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10</v>
      </c>
      <c r="I16" s="14">
        <f>'WEEKLY COMPETITIVE REPORT'!I16/Y4</f>
        <v>25517.09401709402</v>
      </c>
      <c r="J16" s="14">
        <f>'WEEKLY COMPETITIVE REPORT'!J16/Y4</f>
        <v>38331.90883190883</v>
      </c>
      <c r="K16" s="22">
        <f>'WEEKLY COMPETITIVE REPORT'!K16</f>
        <v>3404</v>
      </c>
      <c r="L16" s="22">
        <f>'WEEKLY COMPETITIVE REPORT'!L16</f>
        <v>5167</v>
      </c>
      <c r="M16" s="64">
        <f>'WEEKLY COMPETITIVE REPORT'!M16</f>
        <v>-33.43119402430413</v>
      </c>
      <c r="N16" s="14">
        <f t="shared" si="0"/>
        <v>2551.709401709402</v>
      </c>
      <c r="O16" s="37">
        <f>'WEEKLY COMPETITIVE REPORT'!O16</f>
        <v>10</v>
      </c>
      <c r="P16" s="14">
        <f>'WEEKLY COMPETITIVE REPORT'!P16/Y4</f>
        <v>60045.58404558405</v>
      </c>
      <c r="Q16" s="14">
        <f>'WEEKLY COMPETITIVE REPORT'!Q16/Y4</f>
        <v>101797.7207977208</v>
      </c>
      <c r="R16" s="22">
        <f>'WEEKLY COMPETITIVE REPORT'!R16</f>
        <v>8724</v>
      </c>
      <c r="S16" s="22">
        <f>'WEEKLY COMPETITIVE REPORT'!S16</f>
        <v>15383</v>
      </c>
      <c r="T16" s="64">
        <f>'WEEKLY COMPETITIVE REPORT'!T16</f>
        <v>-41.01480507122667</v>
      </c>
      <c r="U16" s="14">
        <f>'WEEKLY COMPETITIVE REPORT'!U16/Y4</f>
        <v>104115.38461538462</v>
      </c>
      <c r="V16" s="14">
        <f t="shared" si="1"/>
        <v>6004.5584045584055</v>
      </c>
      <c r="W16" s="25">
        <f t="shared" si="2"/>
        <v>164160.96866096868</v>
      </c>
      <c r="X16" s="22">
        <f>'WEEKLY COMPETITIVE REPORT'!X16</f>
        <v>15770</v>
      </c>
      <c r="Y16" s="56">
        <f>'WEEKLY COMPETITIVE REPORT'!Y16</f>
        <v>24494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MISSION IMPOSSIBLE: GHOST PROTOCOL</v>
      </c>
      <c r="D17" s="4" t="str">
        <f>'WEEKLY COMPETITIVE REPORT'!D17</f>
        <v>MISIJA NEMOGOČE: PROTOKOL DUH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3</v>
      </c>
      <c r="H17" s="37">
        <f>'WEEKLY COMPETITIVE REPORT'!H17</f>
        <v>11</v>
      </c>
      <c r="I17" s="14">
        <f>'WEEKLY COMPETITIVE REPORT'!I17/Y4</f>
        <v>24200.854700854703</v>
      </c>
      <c r="J17" s="14">
        <f>'WEEKLY COMPETITIVE REPORT'!J17/Y4</f>
        <v>27749.287749287752</v>
      </c>
      <c r="K17" s="22">
        <f>'WEEKLY COMPETITIVE REPORT'!K17</f>
        <v>3248</v>
      </c>
      <c r="L17" s="22">
        <f>'WEEKLY COMPETITIVE REPORT'!L17</f>
        <v>3733</v>
      </c>
      <c r="M17" s="64">
        <f>'WEEKLY COMPETITIVE REPORT'!M17</f>
        <v>-12.78747433264887</v>
      </c>
      <c r="N17" s="14">
        <f t="shared" si="0"/>
        <v>2200.0777000777002</v>
      </c>
      <c r="O17" s="37">
        <f>'WEEKLY COMPETITIVE REPORT'!O17</f>
        <v>11</v>
      </c>
      <c r="P17" s="14">
        <f>'WEEKLY COMPETITIVE REPORT'!P17/Y4</f>
        <v>52229.34472934473</v>
      </c>
      <c r="Q17" s="14">
        <f>'WEEKLY COMPETITIVE REPORT'!Q17/Y4</f>
        <v>74730.76923076923</v>
      </c>
      <c r="R17" s="22">
        <f>'WEEKLY COMPETITIVE REPORT'!R17</f>
        <v>7617</v>
      </c>
      <c r="S17" s="22">
        <f>'WEEKLY COMPETITIVE REPORT'!S17</f>
        <v>11605</v>
      </c>
      <c r="T17" s="64">
        <f>'WEEKLY COMPETITIVE REPORT'!T17</f>
        <v>-30.109986466136746</v>
      </c>
      <c r="U17" s="14">
        <f>'WEEKLY COMPETITIVE REPORT'!U17/Y4</f>
        <v>162205.12820512822</v>
      </c>
      <c r="V17" s="14">
        <f t="shared" si="1"/>
        <v>4748.1222481222485</v>
      </c>
      <c r="W17" s="25">
        <f t="shared" si="2"/>
        <v>214434.47293447296</v>
      </c>
      <c r="X17" s="22">
        <f>'WEEKLY COMPETITIVE REPORT'!X17</f>
        <v>24645</v>
      </c>
      <c r="Y17" s="56">
        <f>'WEEKLY COMPETITIVE REPORT'!Y17</f>
        <v>32262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NEW YEARS EVE</v>
      </c>
      <c r="D18" s="4" t="str">
        <f>'WEEKLY COMPETITIVE REPORT'!D18</f>
        <v>SILVESTROVO V NEW YORKU</v>
      </c>
      <c r="E18" s="4" t="str">
        <f>'WEEKLY COMPETITIVE REPORT'!E18</f>
        <v>WB</v>
      </c>
      <c r="F18" s="4" t="str">
        <f>'WEEKLY COMPETITIVE REPORT'!F18</f>
        <v>Blitz</v>
      </c>
      <c r="G18" s="37">
        <f>'WEEKLY COMPETITIVE REPORT'!G18</f>
        <v>4</v>
      </c>
      <c r="H18" s="37">
        <f>'WEEKLY COMPETITIVE REPORT'!H18</f>
        <v>10</v>
      </c>
      <c r="I18" s="14">
        <f>'WEEKLY COMPETITIVE REPORT'!I18/Y4</f>
        <v>17582.621082621084</v>
      </c>
      <c r="J18" s="14">
        <f>'WEEKLY COMPETITIVE REPORT'!J18/Y4</f>
        <v>23561.25356125356</v>
      </c>
      <c r="K18" s="22">
        <f>'WEEKLY COMPETITIVE REPORT'!K18</f>
        <v>2478</v>
      </c>
      <c r="L18" s="22">
        <f>'WEEKLY COMPETITIVE REPORT'!L18</f>
        <v>3803</v>
      </c>
      <c r="M18" s="64">
        <f>'WEEKLY COMPETITIVE REPORT'!M18</f>
        <v>-25.374848851269647</v>
      </c>
      <c r="N18" s="14">
        <f t="shared" si="0"/>
        <v>1758.2621082621085</v>
      </c>
      <c r="O18" s="37">
        <f>'WEEKLY COMPETITIVE REPORT'!O18</f>
        <v>10</v>
      </c>
      <c r="P18" s="14">
        <f>'WEEKLY COMPETITIVE REPORT'!P18/Y4</f>
        <v>36958.68945868946</v>
      </c>
      <c r="Q18" s="14">
        <f>'WEEKLY COMPETITIVE REPORT'!Q18/Y4</f>
        <v>59434.472934472935</v>
      </c>
      <c r="R18" s="22">
        <f>'WEEKLY COMPETITIVE REPORT'!R18</f>
        <v>5491</v>
      </c>
      <c r="S18" s="22">
        <f>'WEEKLY COMPETITIVE REPORT'!S18</f>
        <v>9975</v>
      </c>
      <c r="T18" s="64">
        <f>'WEEKLY COMPETITIVE REPORT'!T18</f>
        <v>-37.8160726697505</v>
      </c>
      <c r="U18" s="14">
        <f>'WEEKLY COMPETITIVE REPORT'!U18/Y4</f>
        <v>165366.09686609686</v>
      </c>
      <c r="V18" s="14">
        <f t="shared" si="1"/>
        <v>3695.8689458689464</v>
      </c>
      <c r="W18" s="25">
        <f t="shared" si="2"/>
        <v>202324.7863247863</v>
      </c>
      <c r="X18" s="22">
        <f>'WEEKLY COMPETITIVE REPORT'!X18</f>
        <v>26453</v>
      </c>
      <c r="Y18" s="56">
        <f>'WEEKLY COMPETITIVE REPORT'!Y18</f>
        <v>31944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GIRL WITH DRAGON TATOO</v>
      </c>
      <c r="D19" s="4" t="str">
        <f>'WEEKLY COMPETITIVE REPORT'!D19</f>
        <v>DEKLE Z ZMAJSKIM TATUJEM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1</v>
      </c>
      <c r="H19" s="37">
        <f>'WEEKLY COMPETITIVE REPORT'!H19</f>
        <v>11</v>
      </c>
      <c r="I19" s="14">
        <f>'WEEKLY COMPETITIVE REPORT'!I19/Y4</f>
        <v>17622.507122507122</v>
      </c>
      <c r="J19" s="14">
        <f>'WEEKLY COMPETITIVE REPORT'!J19/Y4</f>
        <v>0</v>
      </c>
      <c r="K19" s="22">
        <f>'WEEKLY COMPETITIVE REPORT'!K19</f>
        <v>2349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1602.046102046102</v>
      </c>
      <c r="O19" s="37">
        <f>'WEEKLY COMPETITIVE REPORT'!O19</f>
        <v>11</v>
      </c>
      <c r="P19" s="14">
        <f>'WEEKLY COMPETITIVE REPORT'!P19/Y4</f>
        <v>35940.170940170945</v>
      </c>
      <c r="Q19" s="14">
        <f>'WEEKLY COMPETITIVE REPORT'!Q19/Y4</f>
        <v>0</v>
      </c>
      <c r="R19" s="22">
        <f>'WEEKLY COMPETITIVE REPORT'!R19</f>
        <v>5289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3267.288267288268</v>
      </c>
      <c r="W19" s="25">
        <f t="shared" si="2"/>
        <v>35940.170940170945</v>
      </c>
      <c r="X19" s="22">
        <f>'WEEKLY COMPETITIVE REPORT'!X19</f>
        <v>0</v>
      </c>
      <c r="Y19" s="56">
        <f>'WEEKLY COMPETITIVE REPORT'!Y19</f>
        <v>5289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TRAKTOR, LJUBEZEN IN ROCK'N'ROLL</v>
      </c>
      <c r="D20" s="4" t="str">
        <f>'WEEKLY COMPETITIVE REPORT'!D20</f>
        <v>TRAKTOR, LJUBEZEN IN ROCK'N'ROLL</v>
      </c>
      <c r="E20" s="4" t="str">
        <f>'WEEKLY COMPETITIVE REPORT'!E20</f>
        <v>IND</v>
      </c>
      <c r="F20" s="4" t="str">
        <f>'WEEKLY COMPETITIVE REPORT'!F20</f>
        <v>KZC</v>
      </c>
      <c r="G20" s="37">
        <f>'WEEKLY COMPETITIVE REPORT'!G20</f>
        <v>5</v>
      </c>
      <c r="H20" s="37">
        <f>'WEEKLY COMPETITIVE REPORT'!H20</f>
        <v>12</v>
      </c>
      <c r="I20" s="14">
        <f>'WEEKLY COMPETITIVE REPORT'!I20/Y4</f>
        <v>13210.826210826212</v>
      </c>
      <c r="J20" s="14">
        <f>'WEEKLY COMPETITIVE REPORT'!J20/Y4</f>
        <v>16987.17948717949</v>
      </c>
      <c r="K20" s="22">
        <f>'WEEKLY COMPETITIVE REPORT'!K20</f>
        <v>1850</v>
      </c>
      <c r="L20" s="22">
        <f>'WEEKLY COMPETITIVE REPORT'!L20</f>
        <v>2588</v>
      </c>
      <c r="M20" s="64">
        <f>'WEEKLY COMPETITIVE REPORT'!M20</f>
        <v>-22.23060796645703</v>
      </c>
      <c r="N20" s="14">
        <f t="shared" si="0"/>
        <v>1100.9021842355176</v>
      </c>
      <c r="O20" s="37">
        <f>'WEEKLY COMPETITIVE REPORT'!O20</f>
        <v>12</v>
      </c>
      <c r="P20" s="14">
        <f>'WEEKLY COMPETITIVE REPORT'!P20/Y4</f>
        <v>27149.572649572652</v>
      </c>
      <c r="Q20" s="14">
        <f>'WEEKLY COMPETITIVE REPORT'!Q20/Y4</f>
        <v>43086.89458689459</v>
      </c>
      <c r="R20" s="22">
        <f>'WEEKLY COMPETITIVE REPORT'!R20</f>
        <v>4168</v>
      </c>
      <c r="S20" s="22">
        <f>'WEEKLY COMPETITIVE REPORT'!S20</f>
        <v>7298</v>
      </c>
      <c r="T20" s="64">
        <f>'WEEKLY COMPETITIVE REPORT'!T20</f>
        <v>-36.98879227692002</v>
      </c>
      <c r="U20" s="14">
        <f>'WEEKLY COMPETITIVE REPORT'!U20/Y4</f>
        <v>172165.24216524218</v>
      </c>
      <c r="V20" s="14">
        <f t="shared" si="1"/>
        <v>2262.4643874643875</v>
      </c>
      <c r="W20" s="25">
        <f t="shared" si="2"/>
        <v>199314.81481481483</v>
      </c>
      <c r="X20" s="22">
        <f>'WEEKLY COMPETITIVE REPORT'!X20</f>
        <v>28507</v>
      </c>
      <c r="Y20" s="56">
        <f>'WEEKLY COMPETITIVE REPORT'!Y20</f>
        <v>32675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ARTHUR CHRISTMAS 3D</v>
      </c>
      <c r="D21" s="4" t="str">
        <f>'WEEKLY COMPETITIVE REPORT'!D21</f>
        <v>ARTHUR BOŽIČEK 3D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4</v>
      </c>
      <c r="H21" s="37">
        <f>'WEEKLY COMPETITIVE REPORT'!H21</f>
        <v>15</v>
      </c>
      <c r="I21" s="14">
        <f>'WEEKLY COMPETITIVE REPORT'!I21/Y4</f>
        <v>10662.393162393164</v>
      </c>
      <c r="J21" s="14">
        <f>'WEEKLY COMPETITIVE REPORT'!J21/Y4</f>
        <v>13576.923076923078</v>
      </c>
      <c r="K21" s="22">
        <f>'WEEKLY COMPETITIVE REPORT'!K21</f>
        <v>1447</v>
      </c>
      <c r="L21" s="22">
        <f>'WEEKLY COMPETITIVE REPORT'!L21</f>
        <v>2176</v>
      </c>
      <c r="M21" s="64">
        <f>'WEEKLY COMPETITIVE REPORT'!M21</f>
        <v>-21.466792571608437</v>
      </c>
      <c r="N21" s="14">
        <f aca="true" t="shared" si="3" ref="N21:N33">I21/H21</f>
        <v>710.826210826211</v>
      </c>
      <c r="O21" s="37">
        <f>'WEEKLY COMPETITIVE REPORT'!O21</f>
        <v>15</v>
      </c>
      <c r="P21" s="14">
        <f>'WEEKLY COMPETITIVE REPORT'!P21/Y4</f>
        <v>22829.059829059832</v>
      </c>
      <c r="Q21" s="14">
        <f>'WEEKLY COMPETITIVE REPORT'!Q21/Y4</f>
        <v>45467.23646723647</v>
      </c>
      <c r="R21" s="22">
        <f>'WEEKLY COMPETITIVE REPORT'!R21</f>
        <v>3135</v>
      </c>
      <c r="S21" s="22">
        <f>'WEEKLY COMPETITIVE REPORT'!S21</f>
        <v>7543</v>
      </c>
      <c r="T21" s="64">
        <f>'WEEKLY COMPETITIVE REPORT'!T21</f>
        <v>-49.790087098189105</v>
      </c>
      <c r="U21" s="14">
        <f>'WEEKLY COMPETITIVE REPORT'!U21/Y4</f>
        <v>172566.95156695158</v>
      </c>
      <c r="V21" s="14">
        <f aca="true" t="shared" si="4" ref="V21:V33">P21/O21</f>
        <v>1521.9373219373222</v>
      </c>
      <c r="W21" s="25">
        <f aca="true" t="shared" si="5" ref="W21:W33">P21+U21</f>
        <v>195396.01139601142</v>
      </c>
      <c r="X21" s="22">
        <f>'WEEKLY COMPETITIVE REPORT'!X21</f>
        <v>26464</v>
      </c>
      <c r="Y21" s="56">
        <f>'WEEKLY COMPETITIVE REPORT'!Y21</f>
        <v>29599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PARADA</v>
      </c>
      <c r="D22" s="4" t="str">
        <f>'WEEKLY COMPETITIVE REPORT'!D22</f>
        <v>PARADA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3</v>
      </c>
      <c r="I22" s="14">
        <f>'WEEKLY COMPETITIVE REPORT'!I22/Y4</f>
        <v>7196.581196581197</v>
      </c>
      <c r="J22" s="14">
        <f>'WEEKLY COMPETITIVE REPORT'!J22/Y4</f>
        <v>0</v>
      </c>
      <c r="K22" s="22">
        <f>'WEEKLY COMPETITIVE REPORT'!K22</f>
        <v>943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2398.860398860399</v>
      </c>
      <c r="O22" s="37">
        <f>'WEEKLY COMPETITIVE REPORT'!O22</f>
        <v>3</v>
      </c>
      <c r="P22" s="14">
        <f>'WEEKLY COMPETITIVE REPORT'!P22/Y4</f>
        <v>19621.082621082624</v>
      </c>
      <c r="Q22" s="14">
        <f>'WEEKLY COMPETITIVE REPORT'!Q22/Y4</f>
        <v>0</v>
      </c>
      <c r="R22" s="22">
        <f>'WEEKLY COMPETITIVE REPORT'!R22</f>
        <v>2715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1424.5014245014245</v>
      </c>
      <c r="V22" s="14">
        <f t="shared" si="4"/>
        <v>6540.360873694208</v>
      </c>
      <c r="W22" s="25">
        <f t="shared" si="5"/>
        <v>21045.584045584048</v>
      </c>
      <c r="X22" s="22">
        <f>'WEEKLY COMPETITIVE REPORT'!X22</f>
        <v>344</v>
      </c>
      <c r="Y22" s="56">
        <f>'WEEKLY COMPETITIVE REPORT'!Y22</f>
        <v>3059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TWILIGHT BREAKING DAWN PART 1</v>
      </c>
      <c r="D23" s="4" t="str">
        <f>'WEEKLY COMPETITIVE REPORT'!D23</f>
        <v>SOMRAK JUTRANJA ZARJA 1.DEL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7</v>
      </c>
      <c r="H23" s="37">
        <f>'WEEKLY COMPETITIVE REPORT'!H23</f>
        <v>12</v>
      </c>
      <c r="I23" s="14">
        <f>'WEEKLY COMPETITIVE REPORT'!I23/Y4</f>
        <v>2192.3076923076924</v>
      </c>
      <c r="J23" s="14">
        <f>'WEEKLY COMPETITIVE REPORT'!J23/Y4</f>
        <v>3035.612535612536</v>
      </c>
      <c r="K23" s="22">
        <f>'WEEKLY COMPETITIVE REPORT'!K23</f>
        <v>323</v>
      </c>
      <c r="L23" s="22">
        <f>'WEEKLY COMPETITIVE REPORT'!L23</f>
        <v>434</v>
      </c>
      <c r="M23" s="64">
        <f>'WEEKLY COMPETITIVE REPORT'!M23</f>
        <v>-27.78038479587049</v>
      </c>
      <c r="N23" s="14">
        <f t="shared" si="3"/>
        <v>182.6923076923077</v>
      </c>
      <c r="O23" s="37">
        <f>'WEEKLY COMPETITIVE REPORT'!O23</f>
        <v>12</v>
      </c>
      <c r="P23" s="14">
        <f>'WEEKLY COMPETITIVE REPORT'!P23/Y4</f>
        <v>5245.014245014246</v>
      </c>
      <c r="Q23" s="14">
        <f>'WEEKLY COMPETITIVE REPORT'!Q23/Y4</f>
        <v>11725.071225071226</v>
      </c>
      <c r="R23" s="22">
        <f>'WEEKLY COMPETITIVE REPORT'!R23</f>
        <v>795</v>
      </c>
      <c r="S23" s="22">
        <f>'WEEKLY COMPETITIVE REPORT'!S23</f>
        <v>1955</v>
      </c>
      <c r="T23" s="64">
        <f>'WEEKLY COMPETITIVE REPORT'!T23</f>
        <v>-55.266674766128055</v>
      </c>
      <c r="U23" s="14">
        <f>'WEEKLY COMPETITIVE REPORT'!U23/Y4</f>
        <v>361047.00854700856</v>
      </c>
      <c r="V23" s="14">
        <f t="shared" si="4"/>
        <v>437.0845204178538</v>
      </c>
      <c r="W23" s="25">
        <f t="shared" si="5"/>
        <v>366292.0227920228</v>
      </c>
      <c r="X23" s="22">
        <f>'WEEKLY COMPETITIVE REPORT'!X23</f>
        <v>56600</v>
      </c>
      <c r="Y23" s="56">
        <f>'WEEKLY COMPETITIVE REPORT'!Y23</f>
        <v>57395</v>
      </c>
    </row>
    <row r="24" spans="1:25" ht="12.75">
      <c r="A24" s="50">
        <v>11</v>
      </c>
      <c r="B24" s="4">
        <f>'WEEKLY COMPETITIVE REPORT'!B24</f>
        <v>16</v>
      </c>
      <c r="C24" s="4" t="str">
        <f>'WEEKLY COMPETITIVE REPORT'!C24</f>
        <v>POTICHE</v>
      </c>
      <c r="D24" s="4" t="str">
        <f>'WEEKLY COMPETITIVE REPORT'!D24</f>
        <v>GOSPODINJA</v>
      </c>
      <c r="E24" s="4" t="str">
        <f>'WEEKLY COMPETITIVE REPORT'!E24</f>
        <v>IND</v>
      </c>
      <c r="F24" s="4" t="str">
        <f>'WEEKLY COMPETITIVE REPORT'!F24</f>
        <v>CF</v>
      </c>
      <c r="G24" s="37">
        <f>'WEEKLY COMPETITIVE REPORT'!G24</f>
        <v>3</v>
      </c>
      <c r="H24" s="37">
        <f>'WEEKLY COMPETITIVE REPORT'!H24</f>
        <v>1</v>
      </c>
      <c r="I24" s="14">
        <f>'WEEKLY COMPETITIVE REPORT'!I24/Y4</f>
        <v>2111.1111111111113</v>
      </c>
      <c r="J24" s="14">
        <f>'WEEKLY COMPETITIVE REPORT'!J24/Y4</f>
        <v>1321.937321937322</v>
      </c>
      <c r="K24" s="22">
        <f>'WEEKLY COMPETITIVE REPORT'!K24</f>
        <v>316</v>
      </c>
      <c r="L24" s="22">
        <f>'WEEKLY COMPETITIVE REPORT'!L24</f>
        <v>196</v>
      </c>
      <c r="M24" s="64">
        <f>'WEEKLY COMPETITIVE REPORT'!M24</f>
        <v>59.69827586206898</v>
      </c>
      <c r="N24" s="14">
        <f t="shared" si="3"/>
        <v>2111.1111111111113</v>
      </c>
      <c r="O24" s="37">
        <f>'WEEKLY COMPETITIVE REPORT'!O24</f>
        <v>1</v>
      </c>
      <c r="P24" s="14">
        <f>'WEEKLY COMPETITIVE REPORT'!P24/Y4</f>
        <v>5039.886039886041</v>
      </c>
      <c r="Q24" s="14">
        <f>'WEEKLY COMPETITIVE REPORT'!Q24/Y4</f>
        <v>4237.891737891739</v>
      </c>
      <c r="R24" s="22">
        <f>'WEEKLY COMPETITIVE REPORT'!R24</f>
        <v>793</v>
      </c>
      <c r="S24" s="22">
        <f>'WEEKLY COMPETITIVE REPORT'!S24</f>
        <v>670</v>
      </c>
      <c r="T24" s="64">
        <f>'WEEKLY COMPETITIVE REPORT'!T24</f>
        <v>18.92436974789915</v>
      </c>
      <c r="U24" s="14">
        <f>'WEEKLY COMPETITIVE REPORT'!U24/Y4</f>
        <v>20059.829059829062</v>
      </c>
      <c r="V24" s="14">
        <f t="shared" si="4"/>
        <v>5039.886039886041</v>
      </c>
      <c r="W24" s="25">
        <f t="shared" si="5"/>
        <v>25099.715099715104</v>
      </c>
      <c r="X24" s="22">
        <f>'WEEKLY COMPETITIVE REPORT'!X24</f>
        <v>3171</v>
      </c>
      <c r="Y24" s="56">
        <f>'WEEKLY COMPETITIVE REPORT'!Y24</f>
        <v>3964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TOWER HEIST</v>
      </c>
      <c r="D25" s="4" t="str">
        <f>'WEEKLY COMPETITIVE REPORT'!D25</f>
        <v>OROPAJ BOGATAŠA</v>
      </c>
      <c r="E25" s="4" t="str">
        <f>'WEEKLY COMPETITIVE REPORT'!E25</f>
        <v>UNI</v>
      </c>
      <c r="F25" s="4" t="str">
        <f>'WEEKLY COMPETITIVE REPORT'!F25</f>
        <v>Karantanija</v>
      </c>
      <c r="G25" s="37">
        <f>'WEEKLY COMPETITIVE REPORT'!G25</f>
        <v>9</v>
      </c>
      <c r="H25" s="37">
        <f>'WEEKLY COMPETITIVE REPORT'!H25</f>
        <v>9</v>
      </c>
      <c r="I25" s="14">
        <f>'WEEKLY COMPETITIVE REPORT'!I25/Y4</f>
        <v>2398.860398860399</v>
      </c>
      <c r="J25" s="14">
        <f>'WEEKLY COMPETITIVE REPORT'!J25/Y4</f>
        <v>2282.051282051282</v>
      </c>
      <c r="K25" s="22">
        <f>'WEEKLY COMPETITIVE REPORT'!K25</f>
        <v>339</v>
      </c>
      <c r="L25" s="22">
        <f>'WEEKLY COMPETITIVE REPORT'!L25</f>
        <v>334</v>
      </c>
      <c r="M25" s="64">
        <f>'WEEKLY COMPETITIVE REPORT'!M25</f>
        <v>5.1186017478152195</v>
      </c>
      <c r="N25" s="14">
        <f t="shared" si="3"/>
        <v>266.5400443178221</v>
      </c>
      <c r="O25" s="37">
        <f>'WEEKLY COMPETITIVE REPORT'!O25</f>
        <v>9</v>
      </c>
      <c r="P25" s="14">
        <f>'WEEKLY COMPETITIVE REPORT'!P25/Y4</f>
        <v>4357.549857549858</v>
      </c>
      <c r="Q25" s="14">
        <f>'WEEKLY COMPETITIVE REPORT'!Q25/Y4</f>
        <v>6480.05698005698</v>
      </c>
      <c r="R25" s="22">
        <f>'WEEKLY COMPETITIVE REPORT'!R25</f>
        <v>656</v>
      </c>
      <c r="S25" s="22">
        <f>'WEEKLY COMPETITIVE REPORT'!S25</f>
        <v>1002</v>
      </c>
      <c r="T25" s="64">
        <f>'WEEKLY COMPETITIVE REPORT'!T25</f>
        <v>-32.754451527808314</v>
      </c>
      <c r="U25" s="14">
        <f>'WEEKLY COMPETITIVE REPORT'!U25/Y4</f>
        <v>244760.68376068378</v>
      </c>
      <c r="V25" s="14">
        <f t="shared" si="4"/>
        <v>484.17220639442866</v>
      </c>
      <c r="W25" s="25">
        <f t="shared" si="5"/>
        <v>249118.23361823364</v>
      </c>
      <c r="X25" s="22">
        <f>'WEEKLY COMPETITIVE REPORT'!X25</f>
        <v>36930</v>
      </c>
      <c r="Y25" s="56">
        <f>'WEEKLY COMPETITIVE REPORT'!Y25</f>
        <v>37586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THE HELP</v>
      </c>
      <c r="D26" s="4" t="str">
        <f>'WEEKLY COMPETITIVE REPORT'!D26</f>
        <v>SLUŽKINJE</v>
      </c>
      <c r="E26" s="4" t="str">
        <f>'WEEKLY COMPETITIVE REPORT'!E26</f>
        <v>BVI</v>
      </c>
      <c r="F26" s="4" t="str">
        <f>'WEEKLY COMPETITIVE REPORT'!F26</f>
        <v>CENEX</v>
      </c>
      <c r="G26" s="37">
        <f>'WEEKLY COMPETITIVE REPORT'!G26</f>
        <v>4</v>
      </c>
      <c r="H26" s="37">
        <f>'WEEKLY COMPETITIVE REPORT'!H26</f>
        <v>5</v>
      </c>
      <c r="I26" s="14">
        <f>'WEEKLY COMPETITIVE REPORT'!I26/Y4</f>
        <v>1393.1623931623933</v>
      </c>
      <c r="J26" s="14">
        <f>'WEEKLY COMPETITIVE REPORT'!J26/Y4</f>
        <v>1468.6609686609688</v>
      </c>
      <c r="K26" s="22">
        <f>'WEEKLY COMPETITIVE REPORT'!K26</f>
        <v>188</v>
      </c>
      <c r="L26" s="22">
        <f>'WEEKLY COMPETITIVE REPORT'!L26</f>
        <v>202</v>
      </c>
      <c r="M26" s="64">
        <f>'WEEKLY COMPETITIVE REPORT'!M26</f>
        <v>-5.140640155189132</v>
      </c>
      <c r="N26" s="14">
        <f t="shared" si="3"/>
        <v>278.63247863247864</v>
      </c>
      <c r="O26" s="37">
        <f>'WEEKLY COMPETITIVE REPORT'!O26</f>
        <v>5</v>
      </c>
      <c r="P26" s="14">
        <f>'WEEKLY COMPETITIVE REPORT'!P26/Y4</f>
        <v>3908.831908831909</v>
      </c>
      <c r="Q26" s="14">
        <f>'WEEKLY COMPETITIVE REPORT'!Q26/Y4</f>
        <v>5749.28774928775</v>
      </c>
      <c r="R26" s="22">
        <f>'WEEKLY COMPETITIVE REPORT'!R26</f>
        <v>550</v>
      </c>
      <c r="S26" s="22">
        <f>'WEEKLY COMPETITIVE REPORT'!S26</f>
        <v>914</v>
      </c>
      <c r="T26" s="64">
        <f>'WEEKLY COMPETITIVE REPORT'!T26</f>
        <v>-32.01189296333003</v>
      </c>
      <c r="U26" s="14">
        <f>'WEEKLY COMPETITIVE REPORT'!U26/Y4</f>
        <v>17443.019943019943</v>
      </c>
      <c r="V26" s="14">
        <f t="shared" si="4"/>
        <v>781.7663817663818</v>
      </c>
      <c r="W26" s="25">
        <f t="shared" si="5"/>
        <v>21351.85185185185</v>
      </c>
      <c r="X26" s="22">
        <f>'WEEKLY COMPETITIVE REPORT'!X26</f>
        <v>2600</v>
      </c>
      <c r="Y26" s="56">
        <f>'WEEKLY COMPETITIVE REPORT'!Y26</f>
        <v>3150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MELANCHOLIA</v>
      </c>
      <c r="D27" s="4" t="str">
        <f>'WEEKLY COMPETITIVE REPORT'!D27</f>
        <v>MELANHOLIJA</v>
      </c>
      <c r="E27" s="4" t="str">
        <f>'WEEKLY COMPETITIVE REPORT'!E27</f>
        <v>IND</v>
      </c>
      <c r="F27" s="4" t="str">
        <f>'WEEKLY COMPETITIVE REPORT'!F27</f>
        <v>CF</v>
      </c>
      <c r="G27" s="37">
        <f>'WEEKLY COMPETITIVE REPORT'!G27</f>
        <v>3</v>
      </c>
      <c r="H27" s="37">
        <f>'WEEKLY COMPETITIVE REPORT'!H27</f>
        <v>1</v>
      </c>
      <c r="I27" s="14">
        <f>'WEEKLY COMPETITIVE REPORT'!I27/Y4</f>
        <v>927.3504273504274</v>
      </c>
      <c r="J27" s="14">
        <f>'WEEKLY COMPETITIVE REPORT'!J27/Y17</f>
        <v>0.040946004587440334</v>
      </c>
      <c r="K27" s="22">
        <f>'WEEKLY COMPETITIVE REPORT'!K27</f>
        <v>137</v>
      </c>
      <c r="L27" s="22">
        <f>'WEEKLY COMPETITIVE REPORT'!L27</f>
        <v>282</v>
      </c>
      <c r="M27" s="64">
        <f>'WEEKLY COMPETITIVE REPORT'!M27</f>
        <v>-50.71915215745647</v>
      </c>
      <c r="N27" s="14">
        <f t="shared" si="3"/>
        <v>927.3504273504274</v>
      </c>
      <c r="O27" s="37">
        <f>'WEEKLY COMPETITIVE REPORT'!O27</f>
        <v>1</v>
      </c>
      <c r="P27" s="14">
        <f>'WEEKLY COMPETITIVE REPORT'!P27/Y4</f>
        <v>3408.831908831909</v>
      </c>
      <c r="Q27" s="14">
        <f>'WEEKLY COMPETITIVE REPORT'!Q27/Y17</f>
        <v>0.11921145620234332</v>
      </c>
      <c r="R27" s="22">
        <f>'WEEKLY COMPETITIVE REPORT'!R27</f>
        <v>526</v>
      </c>
      <c r="S27" s="22">
        <f>'WEEKLY COMPETITIVE REPORT'!S27</f>
        <v>864</v>
      </c>
      <c r="T27" s="64">
        <f>'WEEKLY COMPETITIVE REPORT'!T27</f>
        <v>-37.77951118044722</v>
      </c>
      <c r="U27" s="14">
        <f>'WEEKLY COMPETITIVE REPORT'!U27/Y17</f>
        <v>0.4363957597173145</v>
      </c>
      <c r="V27" s="14">
        <f t="shared" si="4"/>
        <v>3408.831908831909</v>
      </c>
      <c r="W27" s="25">
        <f t="shared" si="5"/>
        <v>3409.2683045916265</v>
      </c>
      <c r="X27" s="22">
        <f>'WEEKLY COMPETITIVE REPORT'!X27</f>
        <v>3138</v>
      </c>
      <c r="Y27" s="56">
        <f>'WEEKLY COMPETITIVE REPORT'!Y27</f>
        <v>3664</v>
      </c>
    </row>
    <row r="28" spans="1:25" ht="12.75">
      <c r="A28" s="50">
        <v>15</v>
      </c>
      <c r="B28" s="4">
        <f>'WEEKLY COMPETITIVE REPORT'!B28</f>
        <v>9</v>
      </c>
      <c r="C28" s="4" t="str">
        <f>'WEEKLY COMPETITIVE REPORT'!C28</f>
        <v>MIDNIGHT IN PARIS</v>
      </c>
      <c r="D28" s="4" t="str">
        <f>'WEEKLY COMPETITIVE REPORT'!D28</f>
        <v>POLNOČ V PARIZU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3</v>
      </c>
      <c r="I28" s="14">
        <f>'WEEKLY COMPETITIVE REPORT'!I28/Y4</f>
        <v>1554.1310541310543</v>
      </c>
      <c r="J28" s="14">
        <f>'WEEKLY COMPETITIVE REPORT'!J28/Y17</f>
        <v>0.08895914698406794</v>
      </c>
      <c r="K28" s="22">
        <f>'WEEKLY COMPETITIVE REPORT'!K28</f>
        <v>216</v>
      </c>
      <c r="L28" s="22">
        <f>'WEEKLY COMPETITIVE REPORT'!L28</f>
        <v>581</v>
      </c>
      <c r="M28" s="64">
        <f>'WEEKLY COMPETITIVE REPORT'!M28</f>
        <v>-61.98606271777003</v>
      </c>
      <c r="N28" s="14">
        <f t="shared" si="3"/>
        <v>518.0436847103514</v>
      </c>
      <c r="O28" s="37">
        <f>'WEEKLY COMPETITIVE REPORT'!O28</f>
        <v>3</v>
      </c>
      <c r="P28" s="14">
        <f>'WEEKLY COMPETITIVE REPORT'!P28/Y4</f>
        <v>3069.80056980057</v>
      </c>
      <c r="Q28" s="14">
        <f>'WEEKLY COMPETITIVE REPORT'!Q28/Y17</f>
        <v>0.1663567044820532</v>
      </c>
      <c r="R28" s="22">
        <f>'WEEKLY COMPETITIVE REPORT'!R28</f>
        <v>443</v>
      </c>
      <c r="S28" s="22">
        <f>'WEEKLY COMPETITIVE REPORT'!S28</f>
        <v>1117</v>
      </c>
      <c r="T28" s="64">
        <f>'WEEKLY COMPETITIVE REPORT'!T28</f>
        <v>-59.84721445872927</v>
      </c>
      <c r="U28" s="14">
        <f>'WEEKLY COMPETITIVE REPORT'!U28/Y17</f>
        <v>1.1038683280639763</v>
      </c>
      <c r="V28" s="14">
        <f t="shared" si="4"/>
        <v>1023.26685660019</v>
      </c>
      <c r="W28" s="25">
        <f t="shared" si="5"/>
        <v>3070.904438128634</v>
      </c>
      <c r="X28" s="22">
        <f>'WEEKLY COMPETITIVE REPORT'!X28</f>
        <v>7319</v>
      </c>
      <c r="Y28" s="56">
        <f>'WEEKLY COMPETITIVE REPORT'!Y28</f>
        <v>7762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HAPPY FEET 2</v>
      </c>
      <c r="D29" s="4" t="str">
        <f>'WEEKLY COMPETITIVE REPORT'!D29</f>
        <v>VESELE NOGICE 2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6</v>
      </c>
      <c r="H29" s="37">
        <f>'WEEKLY COMPETITIVE REPORT'!H29</f>
        <v>17</v>
      </c>
      <c r="I29" s="14">
        <f>'WEEKLY COMPETITIVE REPORT'!I29/Y4</f>
        <v>673.7891737891738</v>
      </c>
      <c r="J29" s="14">
        <f>'WEEKLY COMPETITIVE REPORT'!J29/Y17</f>
        <v>0.030841237369040975</v>
      </c>
      <c r="K29" s="22">
        <f>'WEEKLY COMPETITIVE REPORT'!K29</f>
        <v>94</v>
      </c>
      <c r="L29" s="22">
        <f>'WEEKLY COMPETITIVE REPORT'!L29</f>
        <v>204</v>
      </c>
      <c r="M29" s="64">
        <f>'WEEKLY COMPETITIVE REPORT'!M29</f>
        <v>-52.462311557788944</v>
      </c>
      <c r="N29" s="14">
        <f t="shared" si="3"/>
        <v>39.6346572817161</v>
      </c>
      <c r="O29" s="37">
        <f>'WEEKLY COMPETITIVE REPORT'!O29</f>
        <v>17</v>
      </c>
      <c r="P29" s="14">
        <f>'WEEKLY COMPETITIVE REPORT'!P29/Y4</f>
        <v>1864.672364672365</v>
      </c>
      <c r="Q29" s="14">
        <f>'WEEKLY COMPETITIVE REPORT'!Q29/Y17</f>
        <v>0.10318641125782654</v>
      </c>
      <c r="R29" s="22">
        <f>'WEEKLY COMPETITIVE REPORT'!R29</f>
        <v>268</v>
      </c>
      <c r="S29" s="22">
        <f>'WEEKLY COMPETITIVE REPORT'!S29</f>
        <v>734</v>
      </c>
      <c r="T29" s="64">
        <f>'WEEKLY COMPETITIVE REPORT'!T29</f>
        <v>-60.6788825473115</v>
      </c>
      <c r="U29" s="14">
        <f>'WEEKLY COMPETITIVE REPORT'!U29/Y4</f>
        <v>78814.81481481482</v>
      </c>
      <c r="V29" s="14">
        <f t="shared" si="4"/>
        <v>109.6866096866097</v>
      </c>
      <c r="W29" s="25">
        <f t="shared" si="5"/>
        <v>80679.48717948719</v>
      </c>
      <c r="X29" s="22">
        <f>'WEEKLY COMPETITIVE REPORT'!X29</f>
        <v>11481</v>
      </c>
      <c r="Y29" s="56">
        <f>'WEEKLY COMPETITIVE REPORT'!Y29</f>
        <v>11749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IN TIME</v>
      </c>
      <c r="D30" s="4" t="str">
        <f>'WEEKLY COMPETITIVE REPORT'!D30</f>
        <v>TRGOVCI S ČASOM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9</v>
      </c>
      <c r="H30" s="37">
        <f>'WEEKLY COMPETITIVE REPORT'!H30</f>
        <v>6</v>
      </c>
      <c r="I30" s="14">
        <f>'WEEKLY COMPETITIVE REPORT'!I30/Y4</f>
        <v>767.8062678062679</v>
      </c>
      <c r="J30" s="14">
        <f>'WEEKLY COMPETITIVE REPORT'!J30/Y17</f>
        <v>0.0665178848180522</v>
      </c>
      <c r="K30" s="22">
        <f>'WEEKLY COMPETITIVE REPORT'!K30</f>
        <v>113</v>
      </c>
      <c r="L30" s="22">
        <f>'WEEKLY COMPETITIVE REPORT'!L30</f>
        <v>630</v>
      </c>
      <c r="M30" s="64">
        <f>'WEEKLY COMPETITIVE REPORT'!M30</f>
        <v>-74.88350419384902</v>
      </c>
      <c r="N30" s="14">
        <f t="shared" si="3"/>
        <v>127.96771130104464</v>
      </c>
      <c r="O30" s="37">
        <f>'WEEKLY COMPETITIVE REPORT'!O30</f>
        <v>6</v>
      </c>
      <c r="P30" s="14">
        <f>'WEEKLY COMPETITIVE REPORT'!P30/Y4</f>
        <v>1304.8433048433048</v>
      </c>
      <c r="Q30" s="14">
        <f>'WEEKLY COMPETITIVE REPORT'!Q30/Y17</f>
        <v>0.09794805033785878</v>
      </c>
      <c r="R30" s="22">
        <f>'WEEKLY COMPETITIVE REPORT'!R30</f>
        <v>199</v>
      </c>
      <c r="S30" s="22">
        <f>'WEEKLY COMPETITIVE REPORT'!S30</f>
        <v>875</v>
      </c>
      <c r="T30" s="64">
        <f>'WEEKLY COMPETITIVE REPORT'!T30</f>
        <v>-71.0126582278481</v>
      </c>
      <c r="U30" s="14">
        <f>'WEEKLY COMPETITIVE REPORT'!U30/Y4</f>
        <v>111544.15954415956</v>
      </c>
      <c r="V30" s="14">
        <f t="shared" si="4"/>
        <v>217.4738841405508</v>
      </c>
      <c r="W30" s="25">
        <f t="shared" si="5"/>
        <v>112849.00284900286</v>
      </c>
      <c r="X30" s="22">
        <f>'WEEKLY COMPETITIVE REPORT'!X30</f>
        <v>17445</v>
      </c>
      <c r="Y30" s="56">
        <f>'WEEKLY COMPETITIVE REPORT'!Y30</f>
        <v>17644</v>
      </c>
    </row>
    <row r="31" spans="1:25" ht="12.75">
      <c r="A31" s="50">
        <v>18</v>
      </c>
      <c r="B31" s="4">
        <f>'WEEKLY COMPETITIVE REPORT'!B31</f>
        <v>14</v>
      </c>
      <c r="C31" s="4" t="str">
        <f>'WEEKLY COMPETITIVE REPORT'!C31</f>
        <v>MONEYBALL</v>
      </c>
      <c r="D31" s="4" t="str">
        <f>'WEEKLY COMPETITIVE REPORT'!D31</f>
        <v>ZMAGOVALEC</v>
      </c>
      <c r="E31" s="4" t="str">
        <f>'WEEKLY COMPETITIVE REPORT'!E31</f>
        <v>SONY</v>
      </c>
      <c r="F31" s="4" t="str">
        <f>'WEEKLY COMPETITIVE REPORT'!F31</f>
        <v>CF</v>
      </c>
      <c r="G31" s="37">
        <f>'WEEKLY COMPETITIVE REPORT'!G31</f>
        <v>5</v>
      </c>
      <c r="H31" s="37">
        <f>'WEEKLY COMPETITIVE REPORT'!H31</f>
        <v>5</v>
      </c>
      <c r="I31" s="14">
        <f>'WEEKLY COMPETITIVE REPORT'!I31/Y4</f>
        <v>653.8461538461539</v>
      </c>
      <c r="J31" s="14">
        <f>'WEEKLY COMPETITIVE REPORT'!J31/Y17</f>
        <v>0.04581241088587192</v>
      </c>
      <c r="K31" s="22">
        <f>'WEEKLY COMPETITIVE REPORT'!K31</f>
        <v>99</v>
      </c>
      <c r="L31" s="22">
        <f>'WEEKLY COMPETITIVE REPORT'!L31</f>
        <v>371</v>
      </c>
      <c r="M31" s="64">
        <f>'WEEKLY COMPETITIVE REPORT'!M31</f>
        <v>-68.9445196211096</v>
      </c>
      <c r="N31" s="14">
        <f t="shared" si="3"/>
        <v>130.76923076923077</v>
      </c>
      <c r="O31" s="37">
        <f>'WEEKLY COMPETITIVE REPORT'!O31</f>
        <v>5</v>
      </c>
      <c r="P31" s="14">
        <f>'WEEKLY COMPETITIVE REPORT'!P31/Y4</f>
        <v>1200.854700854701</v>
      </c>
      <c r="Q31" s="14">
        <f>'WEEKLY COMPETITIVE REPORT'!Q31/Y17</f>
        <v>0.09810303143016552</v>
      </c>
      <c r="R31" s="22">
        <f>'WEEKLY COMPETITIVE REPORT'!R31</f>
        <v>179</v>
      </c>
      <c r="S31" s="22">
        <f>'WEEKLY COMPETITIVE REPORT'!S31</f>
        <v>775</v>
      </c>
      <c r="T31" s="64">
        <f>'WEEKLY COMPETITIVE REPORT'!T31</f>
        <v>-73.36492890995261</v>
      </c>
      <c r="U31" s="14">
        <f>'WEEKLY COMPETITIVE REPORT'!U31/Y4</f>
        <v>27568.37606837607</v>
      </c>
      <c r="V31" s="14">
        <f t="shared" si="4"/>
        <v>240.17094017094018</v>
      </c>
      <c r="W31" s="25">
        <f t="shared" si="5"/>
        <v>28769.23076923077</v>
      </c>
      <c r="X31" s="22">
        <f>'WEEKLY COMPETITIVE REPORT'!X31</f>
        <v>4099</v>
      </c>
      <c r="Y31" s="56">
        <f>'WEEKLY COMPETITIVE REPORT'!Y31</f>
        <v>4278</v>
      </c>
    </row>
    <row r="32" spans="1:25" ht="12.75">
      <c r="A32" s="50">
        <v>19</v>
      </c>
      <c r="B32" s="4">
        <f>'WEEKLY COMPETITIVE REPORT'!B32</f>
        <v>18</v>
      </c>
      <c r="C32" s="4" t="str">
        <f>'WEEKLY COMPETITIVE REPORT'!C32</f>
        <v>LE PIEL QUE HABITO</v>
      </c>
      <c r="D32" s="4" t="str">
        <f>'WEEKLY COMPETITIVE REPORT'!D32</f>
        <v>KOŽA, V KATERI ŽIVIM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7</v>
      </c>
      <c r="H32" s="37">
        <f>'WEEKLY COMPETITIVE REPORT'!H32</f>
        <v>2</v>
      </c>
      <c r="I32" s="14">
        <f>'WEEKLY COMPETITIVE REPORT'!I32/Y4</f>
        <v>152.42165242165242</v>
      </c>
      <c r="J32" s="14">
        <f>'WEEKLY COMPETITIVE REPORT'!J32/Y17</f>
        <v>0.012181513855309653</v>
      </c>
      <c r="K32" s="22">
        <f>'WEEKLY COMPETITIVE REPORT'!K32</f>
        <v>23</v>
      </c>
      <c r="L32" s="22">
        <f>'WEEKLY COMPETITIVE REPORT'!L32</f>
        <v>76</v>
      </c>
      <c r="M32" s="64">
        <f>'WEEKLY COMPETITIVE REPORT'!M32</f>
        <v>-72.7735368956743</v>
      </c>
      <c r="N32" s="14">
        <f t="shared" si="3"/>
        <v>76.21082621082621</v>
      </c>
      <c r="O32" s="37">
        <f>'WEEKLY COMPETITIVE REPORT'!O32</f>
        <v>2</v>
      </c>
      <c r="P32" s="14">
        <f>'WEEKLY COMPETITIVE REPORT'!P32/Y4</f>
        <v>166.66666666666669</v>
      </c>
      <c r="Q32" s="14">
        <f>'WEEKLY COMPETITIVE REPORT'!Q32/Y17</f>
        <v>0.01816378401834976</v>
      </c>
      <c r="R32" s="22">
        <f>'WEEKLY COMPETITIVE REPORT'!R32</f>
        <v>25</v>
      </c>
      <c r="S32" s="22">
        <f>'WEEKLY COMPETITIVE REPORT'!S32</f>
        <v>123</v>
      </c>
      <c r="T32" s="64">
        <f>'WEEKLY COMPETITIVE REPORT'!T32</f>
        <v>-80.03412969283276</v>
      </c>
      <c r="U32" s="14">
        <f>'WEEKLY COMPETITIVE REPORT'!U32/Y4</f>
        <v>28514.245014245014</v>
      </c>
      <c r="V32" s="14">
        <f t="shared" si="4"/>
        <v>83.33333333333334</v>
      </c>
      <c r="W32" s="25">
        <f t="shared" si="5"/>
        <v>28680.911680911682</v>
      </c>
      <c r="X32" s="22">
        <f>'WEEKLY COMPETITIVE REPORT'!X32</f>
        <v>4298</v>
      </c>
      <c r="Y32" s="56">
        <f>'WEEKLY COMPETITIVE REPORT'!Y32</f>
        <v>4323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157</v>
      </c>
      <c r="I34" s="32">
        <f>SUM(I14:I33)</f>
        <v>218042.73504273503</v>
      </c>
      <c r="J34" s="31">
        <f>SUM(J14:J33)</f>
        <v>199602.84936076263</v>
      </c>
      <c r="K34" s="31">
        <f>SUM(K14:K33)</f>
        <v>30486</v>
      </c>
      <c r="L34" s="31">
        <f>SUM(L14:L33)</f>
        <v>31828</v>
      </c>
      <c r="M34" s="64">
        <f>'WEEKLY COMPETITIVE REPORT'!M34</f>
        <v>-34.28951661372027</v>
      </c>
      <c r="N34" s="32">
        <f>I34/H34</f>
        <v>1388.8072295715608</v>
      </c>
      <c r="O34" s="40">
        <f>'WEEKLY COMPETITIVE REPORT'!O34</f>
        <v>157</v>
      </c>
      <c r="P34" s="31">
        <f>SUM(P14:P33)</f>
        <v>493109.68660968647</v>
      </c>
      <c r="Q34" s="31">
        <f>SUM(Q14:Q33)</f>
        <v>592896.6143654492</v>
      </c>
      <c r="R34" s="31">
        <f>SUM(R14:R33)</f>
        <v>73562</v>
      </c>
      <c r="S34" s="31">
        <f>SUM(S14:S33)</f>
        <v>101485</v>
      </c>
      <c r="T34" s="65">
        <f>P34/Q34-100%</f>
        <v>-0.1683040944036427</v>
      </c>
      <c r="U34" s="31">
        <f>SUM(U14:U33)</f>
        <v>1969069.9163324635</v>
      </c>
      <c r="V34" s="32">
        <f>P34/O34</f>
        <v>3140.82602936106</v>
      </c>
      <c r="W34" s="31">
        <f>SUM(W14:W33)</f>
        <v>2462179.6029421506</v>
      </c>
      <c r="X34" s="31">
        <f>SUM(X14:X33)</f>
        <v>319891</v>
      </c>
      <c r="Y34" s="35">
        <f>SUM(Y14:Y33)</f>
        <v>393453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2012-01-05T11:36:48Z</dcterms:modified>
  <cp:category/>
  <cp:version/>
  <cp:contentType/>
  <cp:contentStatus/>
</cp:coreProperties>
</file>