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221" windowWidth="19440" windowHeight="6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<sst xmlns="http://schemas.openxmlformats.org/spreadsheetml/2006/main" count="263" uniqueCount="93">
  <si>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</si>
  <si>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</si>
  <si>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</si>
  <si>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</si>
  <si>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</si>
  <si>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</si>
  <si>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</si>
  <si>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</si>
  <si>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</si>
  <si>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</si>
  <si>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</si>
  <si>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</si>
  <si>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</si>
  <si>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</si>
  <si>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</si>
  <si>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</si>
  <si>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</si>
  <si>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</si>
  <si>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</si>
  <si>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</si>
  <si>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</si>
  <si>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</si>
  <si>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</si>
  <si>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</si>
  <si>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</si>
  <si>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</si>
  <si>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</si>
  <si>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</si>
  <si>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</si>
  <si>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</si>
  <si>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</si>
  <si>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</si>
  <si>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</si>
  <si>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</si>
  <si>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</si>
  <si>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</si>
  <si>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</si>
  <si>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</si>
  <si>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</si>
  <si>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</si>
  <si>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</si>
  <si>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</si>
  <si>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</si>
  <si>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</si>
  <si>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</si>
  <si>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</si>
  <si>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WB</t>
  </si>
  <si>
    <t>UNI</t>
  </si>
  <si>
    <t>New</t>
  </si>
  <si>
    <t>IND</t>
  </si>
  <si>
    <t>Cinemania</t>
  </si>
  <si>
    <t>FOX</t>
  </si>
  <si>
    <t>FIVIA</t>
  </si>
  <si>
    <t>ALVIN AND THE CHIPMUNKS 3</t>
  </si>
  <si>
    <t>ALVIN IN VEVERIČKI 3</t>
  </si>
  <si>
    <t>PARADA</t>
  </si>
  <si>
    <t>JOURNEY 2: THE MYSTERIOUS ISLAND</t>
  </si>
  <si>
    <t>POTOVANJE V SREDIŠČE ZEMLJE 2: SKRIVNOSTNI OTOK</t>
  </si>
  <si>
    <t>THIS MEANS WAR</t>
  </si>
  <si>
    <t>TO JE VOJNA!</t>
  </si>
  <si>
    <t>IRON LADY</t>
  </si>
  <si>
    <t>ŽELEZNA LADY</t>
  </si>
  <si>
    <t>JOHN CARTER</t>
  </si>
  <si>
    <t>BVI</t>
  </si>
  <si>
    <t>CENEX</t>
  </si>
  <si>
    <t>ARTIST</t>
  </si>
  <si>
    <t>UMETNIK</t>
  </si>
  <si>
    <t>WE BOUGHT A ZOO</t>
  </si>
  <si>
    <t>KUPILI SMO ŽIVALSKI VRT</t>
  </si>
  <si>
    <t>TINKER TAILOR SOLDIER SPY</t>
  </si>
  <si>
    <t>KOTLAR, KROJAČ, VOJAK, VOHUN</t>
  </si>
  <si>
    <t>ONE FOR THE MONEY</t>
  </si>
  <si>
    <t>VSE ZA DENAR</t>
  </si>
  <si>
    <t>WANDERLUST</t>
  </si>
  <si>
    <t>ODKLOP</t>
  </si>
  <si>
    <t>HUNGER GAMES</t>
  </si>
  <si>
    <t>IGRE LAKOTE: ARENA SMRTI</t>
  </si>
  <si>
    <t>CARNAGE</t>
  </si>
  <si>
    <t>MASAKER</t>
  </si>
  <si>
    <t>WE NEED TO TALK ABOUT KEVIN</t>
  </si>
  <si>
    <t>MORAMO SE POGOVORITI O KEVINU</t>
  </si>
  <si>
    <t>LORAX</t>
  </si>
  <si>
    <t>WRATH OF THE TITANS</t>
  </si>
  <si>
    <t>BES TITANOV</t>
  </si>
  <si>
    <t>05 - Mar</t>
  </si>
  <si>
    <t>11 - Apr</t>
  </si>
  <si>
    <t>06 - Mar</t>
  </si>
  <si>
    <t>08 - Apr</t>
  </si>
  <si>
    <t>AMERICAN REUNION</t>
  </si>
  <si>
    <t>AMERIŠKA PITA: OBLETNICA</t>
  </si>
  <si>
    <t>TITANIC</t>
  </si>
  <si>
    <t>TITANIC 3D</t>
  </si>
  <si>
    <t>ARCHEO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</si>
</sst>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C14" sqref="C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86</v>
      </c>
      <c r="L4" s="20"/>
      <c r="M4" s="82" t="s">
        <v>87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84</v>
      </c>
      <c r="L5" s="7"/>
      <c r="M5" s="83" t="s">
        <v>85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41011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48</v>
      </c>
      <c r="C14" s="4" t="s">
        <v>88</v>
      </c>
      <c r="D14" s="4" t="s">
        <v>89</v>
      </c>
      <c r="E14" s="15" t="s">
        <v>47</v>
      </c>
      <c r="F14" s="15" t="s">
        <v>36</v>
      </c>
      <c r="G14" s="37">
        <v>1</v>
      </c>
      <c r="H14" s="37">
        <v>11</v>
      </c>
      <c r="I14" s="14">
        <v>99537</v>
      </c>
      <c r="J14" s="14"/>
      <c r="K14" s="22">
        <v>19648</v>
      </c>
      <c r="L14" s="22"/>
      <c r="M14" s="64"/>
      <c r="N14" s="14">
        <f>I14/H14</f>
        <v>9048.818181818182</v>
      </c>
      <c r="O14" s="37">
        <v>11</v>
      </c>
      <c r="P14" s="22">
        <v>153620</v>
      </c>
      <c r="Q14" s="22"/>
      <c r="R14" s="22">
        <v>32863</v>
      </c>
      <c r="S14" s="22"/>
      <c r="T14" s="64"/>
      <c r="U14" s="75">
        <v>1159</v>
      </c>
      <c r="V14" s="14">
        <f>P14/O14</f>
        <v>13965.454545454546</v>
      </c>
      <c r="W14" s="75">
        <f>SUM(U14,P14)</f>
        <v>154779</v>
      </c>
      <c r="X14" s="75">
        <v>238</v>
      </c>
      <c r="Y14" s="76">
        <f>SUM(X14,R14)</f>
        <v>33101</v>
      </c>
    </row>
    <row r="15" spans="1:25" ht="12.75">
      <c r="A15" s="72">
        <v>2</v>
      </c>
      <c r="B15" s="72">
        <v>2</v>
      </c>
      <c r="C15" s="4" t="s">
        <v>81</v>
      </c>
      <c r="D15" s="4" t="s">
        <v>81</v>
      </c>
      <c r="E15" s="15" t="s">
        <v>47</v>
      </c>
      <c r="F15" s="15" t="s">
        <v>36</v>
      </c>
      <c r="G15" s="37">
        <v>2</v>
      </c>
      <c r="H15" s="37">
        <v>14</v>
      </c>
      <c r="I15" s="22">
        <v>25052</v>
      </c>
      <c r="J15" s="22">
        <v>23843</v>
      </c>
      <c r="K15" s="92">
        <v>4871</v>
      </c>
      <c r="L15" s="92">
        <v>4808</v>
      </c>
      <c r="M15" s="64">
        <f>(I15/J15*100)-100</f>
        <v>5.0706706370842625</v>
      </c>
      <c r="N15" s="14">
        <f>I15/H15</f>
        <v>1789.4285714285713</v>
      </c>
      <c r="O15" s="73">
        <v>14</v>
      </c>
      <c r="P15" s="22">
        <v>41394</v>
      </c>
      <c r="Q15" s="22">
        <v>31803</v>
      </c>
      <c r="R15" s="22">
        <v>8541</v>
      </c>
      <c r="S15" s="22">
        <v>6876</v>
      </c>
      <c r="T15" s="64">
        <f>(P15/Q15*100)-100</f>
        <v>30.157532308272806</v>
      </c>
      <c r="U15" s="75">
        <v>33853</v>
      </c>
      <c r="V15" s="14">
        <f>P15/O15</f>
        <v>2956.714285714286</v>
      </c>
      <c r="W15" s="75">
        <f>SUM(U15,P15)</f>
        <v>75247</v>
      </c>
      <c r="X15" s="75">
        <v>7672</v>
      </c>
      <c r="Y15" s="76">
        <f>SUM(X15,R15)</f>
        <v>16213</v>
      </c>
    </row>
    <row r="16" spans="1:25" ht="12.75">
      <c r="A16" s="72">
        <v>3</v>
      </c>
      <c r="B16" s="72" t="s">
        <v>48</v>
      </c>
      <c r="C16" s="4" t="s">
        <v>90</v>
      </c>
      <c r="D16" s="4" t="s">
        <v>91</v>
      </c>
      <c r="E16" s="15" t="s">
        <v>51</v>
      </c>
      <c r="F16" s="15" t="s">
        <v>42</v>
      </c>
      <c r="G16" s="37">
        <v>1</v>
      </c>
      <c r="H16" s="37">
        <v>10</v>
      </c>
      <c r="I16" s="93">
        <v>22407</v>
      </c>
      <c r="J16" s="93"/>
      <c r="K16" s="99">
        <v>3840</v>
      </c>
      <c r="L16" s="99"/>
      <c r="M16" s="64"/>
      <c r="N16" s="14">
        <f>I16/H16</f>
        <v>2240.7</v>
      </c>
      <c r="O16" s="73">
        <v>10</v>
      </c>
      <c r="P16" s="14">
        <v>36304</v>
      </c>
      <c r="Q16" s="14"/>
      <c r="R16" s="14">
        <v>6700</v>
      </c>
      <c r="S16" s="14"/>
      <c r="T16" s="64"/>
      <c r="U16" s="75"/>
      <c r="V16" s="14">
        <f>P16/O16</f>
        <v>3630.4</v>
      </c>
      <c r="W16" s="75">
        <f>SUM(U16,P16)</f>
        <v>36304</v>
      </c>
      <c r="X16" s="75"/>
      <c r="Y16" s="76">
        <f>SUM(X16,R16)</f>
        <v>6700</v>
      </c>
    </row>
    <row r="17" spans="1:25" ht="12.75">
      <c r="A17" s="72">
        <v>4</v>
      </c>
      <c r="B17" s="72">
        <v>1</v>
      </c>
      <c r="C17" s="4" t="s">
        <v>82</v>
      </c>
      <c r="D17" s="4" t="s">
        <v>83</v>
      </c>
      <c r="E17" s="15" t="s">
        <v>46</v>
      </c>
      <c r="F17" s="15" t="s">
        <v>42</v>
      </c>
      <c r="G17" s="37">
        <v>2</v>
      </c>
      <c r="H17" s="37">
        <v>14</v>
      </c>
      <c r="I17" s="24">
        <v>20219</v>
      </c>
      <c r="J17" s="24">
        <v>25440</v>
      </c>
      <c r="K17" s="24">
        <v>3617</v>
      </c>
      <c r="L17" s="24">
        <v>4536</v>
      </c>
      <c r="M17" s="64">
        <f>(I17/J17*100)-100</f>
        <v>-20.522798742138363</v>
      </c>
      <c r="N17" s="14">
        <f>I17/H17</f>
        <v>1444.2142857142858</v>
      </c>
      <c r="O17" s="73">
        <v>14</v>
      </c>
      <c r="P17" s="22">
        <v>28868</v>
      </c>
      <c r="Q17" s="22">
        <v>35728</v>
      </c>
      <c r="R17" s="22">
        <v>5507</v>
      </c>
      <c r="S17" s="22">
        <v>6924</v>
      </c>
      <c r="T17" s="64">
        <f>(P17/Q17*100)-100</f>
        <v>-19.200626959247643</v>
      </c>
      <c r="U17" s="75">
        <v>36876</v>
      </c>
      <c r="V17" s="14">
        <f>P17/O17</f>
        <v>2062</v>
      </c>
      <c r="W17" s="75">
        <f>SUM(U17,P17)</f>
        <v>65744</v>
      </c>
      <c r="X17" s="75">
        <v>7101</v>
      </c>
      <c r="Y17" s="76">
        <f>SUM(X17,R17)</f>
        <v>12608</v>
      </c>
    </row>
    <row r="18" spans="1:25" ht="13.5" customHeight="1">
      <c r="A18" s="72">
        <v>5</v>
      </c>
      <c r="B18" s="72">
        <v>3</v>
      </c>
      <c r="C18" s="4" t="s">
        <v>75</v>
      </c>
      <c r="D18" s="4" t="s">
        <v>76</v>
      </c>
      <c r="E18" s="15" t="s">
        <v>49</v>
      </c>
      <c r="F18" s="15" t="s">
        <v>42</v>
      </c>
      <c r="G18" s="37">
        <v>3</v>
      </c>
      <c r="H18" s="37">
        <v>7</v>
      </c>
      <c r="I18" s="14">
        <v>16117</v>
      </c>
      <c r="J18" s="14">
        <v>16999</v>
      </c>
      <c r="K18" s="97">
        <v>3202</v>
      </c>
      <c r="L18" s="97">
        <v>3260</v>
      </c>
      <c r="M18" s="64">
        <f>(I18/J18*100)-100</f>
        <v>-5.188540502382494</v>
      </c>
      <c r="N18" s="14">
        <f>I18/H18</f>
        <v>2302.4285714285716</v>
      </c>
      <c r="O18" s="73">
        <v>7</v>
      </c>
      <c r="P18" s="74">
        <v>22737</v>
      </c>
      <c r="Q18" s="74">
        <v>24218</v>
      </c>
      <c r="R18" s="74">
        <v>4713</v>
      </c>
      <c r="S18" s="74">
        <v>5001</v>
      </c>
      <c r="T18" s="64">
        <f>(P18/Q18*100)-100</f>
        <v>-6.115286150796933</v>
      </c>
      <c r="U18" s="75">
        <v>49936</v>
      </c>
      <c r="V18" s="14">
        <f>P18/O18</f>
        <v>3248.1428571428573</v>
      </c>
      <c r="W18" s="75">
        <f>SUM(U18,P18)</f>
        <v>72673</v>
      </c>
      <c r="X18" s="75">
        <v>10492</v>
      </c>
      <c r="Y18" s="76">
        <f>SUM(X18,R18)</f>
        <v>15205</v>
      </c>
    </row>
    <row r="19" spans="1:25" ht="12.75">
      <c r="A19" s="72">
        <v>6</v>
      </c>
      <c r="B19" s="72">
        <v>4</v>
      </c>
      <c r="C19" s="4" t="s">
        <v>73</v>
      </c>
      <c r="D19" s="4" t="s">
        <v>74</v>
      </c>
      <c r="E19" s="15" t="s">
        <v>47</v>
      </c>
      <c r="F19" s="15" t="s">
        <v>36</v>
      </c>
      <c r="G19" s="37">
        <v>4</v>
      </c>
      <c r="H19" s="37">
        <v>7</v>
      </c>
      <c r="I19" s="24">
        <v>8006</v>
      </c>
      <c r="J19" s="24">
        <v>10678</v>
      </c>
      <c r="K19" s="14">
        <v>1577</v>
      </c>
      <c r="L19" s="14">
        <v>2117</v>
      </c>
      <c r="M19" s="64">
        <f>(I19/J19*100)-100</f>
        <v>-25.0234126240869</v>
      </c>
      <c r="N19" s="14">
        <f>I19/H19</f>
        <v>1143.7142857142858</v>
      </c>
      <c r="O19" s="37">
        <v>7</v>
      </c>
      <c r="P19" s="14">
        <v>10982</v>
      </c>
      <c r="Q19" s="14">
        <v>14169</v>
      </c>
      <c r="R19" s="14">
        <v>2345</v>
      </c>
      <c r="S19" s="14">
        <v>3054</v>
      </c>
      <c r="T19" s="64">
        <f>(P19/Q19*100)-100</f>
        <v>-22.492765897381602</v>
      </c>
      <c r="U19" s="75">
        <v>54858</v>
      </c>
      <c r="V19" s="14">
        <f>P19/O19</f>
        <v>1568.857142857143</v>
      </c>
      <c r="W19" s="75">
        <f>SUM(U19,P19)</f>
        <v>65840</v>
      </c>
      <c r="X19" s="75">
        <v>12353</v>
      </c>
      <c r="Y19" s="76">
        <f>SUM(X19,R19)</f>
        <v>14698</v>
      </c>
    </row>
    <row r="20" spans="1:25" ht="12.75">
      <c r="A20" s="72">
        <v>7</v>
      </c>
      <c r="B20" s="72">
        <v>8</v>
      </c>
      <c r="C20" s="86" t="s">
        <v>67</v>
      </c>
      <c r="D20" s="86" t="s">
        <v>68</v>
      </c>
      <c r="E20" s="15" t="s">
        <v>51</v>
      </c>
      <c r="F20" s="15" t="s">
        <v>42</v>
      </c>
      <c r="G20" s="37">
        <v>5</v>
      </c>
      <c r="H20" s="37">
        <v>7</v>
      </c>
      <c r="I20" s="24">
        <v>2556</v>
      </c>
      <c r="J20" s="24">
        <v>2450</v>
      </c>
      <c r="K20" s="14">
        <v>497</v>
      </c>
      <c r="L20" s="14">
        <v>491</v>
      </c>
      <c r="M20" s="64">
        <f>(I20/J20*100)-100</f>
        <v>4.326530612244909</v>
      </c>
      <c r="N20" s="14">
        <f>I20/H20</f>
        <v>365.14285714285717</v>
      </c>
      <c r="O20" s="73">
        <v>7</v>
      </c>
      <c r="P20" s="14">
        <v>4276</v>
      </c>
      <c r="Q20" s="14">
        <v>3210</v>
      </c>
      <c r="R20" s="14">
        <v>930</v>
      </c>
      <c r="S20" s="14">
        <v>704</v>
      </c>
      <c r="T20" s="64">
        <f>(P20/Q20*100)-100</f>
        <v>33.208722741433036</v>
      </c>
      <c r="U20" s="75">
        <v>29560</v>
      </c>
      <c r="V20" s="14">
        <f>P20/O20</f>
        <v>610.8571428571429</v>
      </c>
      <c r="W20" s="75">
        <f>SUM(U20,P20)</f>
        <v>33836</v>
      </c>
      <c r="X20" s="75">
        <v>6458</v>
      </c>
      <c r="Y20" s="76">
        <f>SUM(X20,R20)</f>
        <v>7388</v>
      </c>
    </row>
    <row r="21" spans="1:25" ht="12.75">
      <c r="A21" s="72">
        <v>8</v>
      </c>
      <c r="B21" s="72">
        <v>7</v>
      </c>
      <c r="C21" s="4" t="s">
        <v>60</v>
      </c>
      <c r="D21" s="4" t="s">
        <v>61</v>
      </c>
      <c r="E21" s="15" t="s">
        <v>49</v>
      </c>
      <c r="F21" s="15" t="s">
        <v>52</v>
      </c>
      <c r="G21" s="37">
        <v>6</v>
      </c>
      <c r="H21" s="37">
        <v>9</v>
      </c>
      <c r="I21" s="14">
        <v>2743</v>
      </c>
      <c r="J21" s="14">
        <v>2203</v>
      </c>
      <c r="K21" s="14">
        <v>549</v>
      </c>
      <c r="L21" s="14">
        <v>437</v>
      </c>
      <c r="M21" s="64">
        <f>(I21/J21*100)-100</f>
        <v>24.51202905129368</v>
      </c>
      <c r="N21" s="14">
        <f>I21/H21</f>
        <v>304.77777777777777</v>
      </c>
      <c r="O21" s="73">
        <v>9</v>
      </c>
      <c r="P21" s="14">
        <v>4199</v>
      </c>
      <c r="Q21" s="14">
        <v>3684</v>
      </c>
      <c r="R21" s="14">
        <v>874</v>
      </c>
      <c r="S21" s="14">
        <v>765</v>
      </c>
      <c r="T21" s="64">
        <f>(P21/Q21*100)-100</f>
        <v>13.979370249728547</v>
      </c>
      <c r="U21" s="75">
        <v>73630</v>
      </c>
      <c r="V21" s="14">
        <f>P21/O21</f>
        <v>466.55555555555554</v>
      </c>
      <c r="W21" s="75">
        <f>SUM(U21,P21)</f>
        <v>77829</v>
      </c>
      <c r="X21" s="75">
        <v>15833</v>
      </c>
      <c r="Y21" s="76">
        <f>SUM(X21,R21)</f>
        <v>16707</v>
      </c>
    </row>
    <row r="22" spans="1:25" ht="12.75">
      <c r="A22" s="72">
        <v>9</v>
      </c>
      <c r="B22" s="72">
        <v>6</v>
      </c>
      <c r="C22" s="4" t="s">
        <v>77</v>
      </c>
      <c r="D22" s="4" t="s">
        <v>78</v>
      </c>
      <c r="E22" s="15" t="s">
        <v>49</v>
      </c>
      <c r="F22" s="15" t="s">
        <v>52</v>
      </c>
      <c r="G22" s="37">
        <v>3</v>
      </c>
      <c r="H22" s="37">
        <v>4</v>
      </c>
      <c r="I22" s="24">
        <v>2589</v>
      </c>
      <c r="J22" s="24">
        <v>2610</v>
      </c>
      <c r="K22" s="99">
        <v>486</v>
      </c>
      <c r="L22" s="99">
        <v>504</v>
      </c>
      <c r="M22" s="64">
        <f>(I22/J22*100)-100</f>
        <v>-0.8045977011494188</v>
      </c>
      <c r="N22" s="14">
        <f>I22/H22</f>
        <v>647.25</v>
      </c>
      <c r="O22" s="73">
        <v>4</v>
      </c>
      <c r="P22" s="22">
        <v>3858</v>
      </c>
      <c r="Q22" s="22">
        <v>4149</v>
      </c>
      <c r="R22" s="22">
        <v>764</v>
      </c>
      <c r="S22" s="22">
        <v>857</v>
      </c>
      <c r="T22" s="64">
        <f>(P22/Q22*100)-100</f>
        <v>-7.013738250180765</v>
      </c>
      <c r="U22" s="75">
        <v>8170</v>
      </c>
      <c r="V22" s="14">
        <f>P22/O22</f>
        <v>964.5</v>
      </c>
      <c r="W22" s="75">
        <f>SUM(U22,P22)</f>
        <v>12028</v>
      </c>
      <c r="X22" s="75">
        <v>1690</v>
      </c>
      <c r="Y22" s="76">
        <f>SUM(X22,R22)</f>
        <v>2454</v>
      </c>
    </row>
    <row r="23" spans="1:25" ht="12.75">
      <c r="A23" s="72">
        <v>10</v>
      </c>
      <c r="B23" s="72">
        <v>5</v>
      </c>
      <c r="C23" s="4" t="s">
        <v>71</v>
      </c>
      <c r="D23" s="4" t="s">
        <v>72</v>
      </c>
      <c r="E23" s="15" t="s">
        <v>49</v>
      </c>
      <c r="F23" s="15" t="s">
        <v>52</v>
      </c>
      <c r="G23" s="37">
        <v>4</v>
      </c>
      <c r="H23" s="37">
        <v>8</v>
      </c>
      <c r="I23" s="24">
        <v>1928</v>
      </c>
      <c r="J23" s="24">
        <v>4408</v>
      </c>
      <c r="K23" s="24">
        <v>373</v>
      </c>
      <c r="L23" s="24">
        <v>868</v>
      </c>
      <c r="M23" s="64">
        <f>(I23/J23*100)-100</f>
        <v>-56.261343012704174</v>
      </c>
      <c r="N23" s="14">
        <f>I23/H23</f>
        <v>241</v>
      </c>
      <c r="O23" s="73">
        <v>8</v>
      </c>
      <c r="P23" s="14">
        <v>2845</v>
      </c>
      <c r="Q23" s="14">
        <v>6529</v>
      </c>
      <c r="R23" s="14">
        <v>593</v>
      </c>
      <c r="S23" s="14">
        <v>1414</v>
      </c>
      <c r="T23" s="64">
        <f>(P23/Q23*100)-100</f>
        <v>-56.42517996630418</v>
      </c>
      <c r="U23" s="75">
        <v>30050</v>
      </c>
      <c r="V23" s="14">
        <f>P23/O23</f>
        <v>355.625</v>
      </c>
      <c r="W23" s="75">
        <f>SUM(U23,P23)</f>
        <v>32895</v>
      </c>
      <c r="X23" s="77">
        <v>6624</v>
      </c>
      <c r="Y23" s="76">
        <f>SUM(X23,R23)</f>
        <v>7217</v>
      </c>
    </row>
    <row r="24" spans="1:25" ht="12.75">
      <c r="A24" s="72">
        <v>11</v>
      </c>
      <c r="B24" s="72">
        <v>18</v>
      </c>
      <c r="C24" s="4" t="s">
        <v>53</v>
      </c>
      <c r="D24" s="4" t="s">
        <v>54</v>
      </c>
      <c r="E24" s="15" t="s">
        <v>51</v>
      </c>
      <c r="F24" s="15" t="s">
        <v>42</v>
      </c>
      <c r="G24" s="37">
        <v>16</v>
      </c>
      <c r="H24" s="37">
        <v>13</v>
      </c>
      <c r="I24" s="24">
        <v>1424</v>
      </c>
      <c r="J24" s="24">
        <v>889</v>
      </c>
      <c r="K24" s="97">
        <v>294</v>
      </c>
      <c r="L24" s="97">
        <v>188</v>
      </c>
      <c r="M24" s="64">
        <f>(I24/J24*100)-100</f>
        <v>60.179977502812136</v>
      </c>
      <c r="N24" s="14">
        <f>I24/H24</f>
        <v>109.53846153846153</v>
      </c>
      <c r="O24" s="38">
        <v>13</v>
      </c>
      <c r="P24" s="14">
        <v>2421</v>
      </c>
      <c r="Q24" s="14">
        <v>1020</v>
      </c>
      <c r="R24" s="14">
        <v>539</v>
      </c>
      <c r="S24" s="14">
        <v>219</v>
      </c>
      <c r="T24" s="64">
        <f>(P24/Q24*100)-100</f>
        <v>137.35294117647058</v>
      </c>
      <c r="U24" s="75">
        <v>344415</v>
      </c>
      <c r="V24" s="14">
        <f>P24/O24</f>
        <v>186.23076923076923</v>
      </c>
      <c r="W24" s="75">
        <f>SUM(U24,P24)</f>
        <v>346836</v>
      </c>
      <c r="X24" s="77">
        <v>80258</v>
      </c>
      <c r="Y24" s="76">
        <f>SUM(X24,R24)</f>
        <v>80797</v>
      </c>
    </row>
    <row r="25" spans="1:25" ht="12.75" customHeight="1">
      <c r="A25" s="72">
        <v>12</v>
      </c>
      <c r="B25" s="72">
        <v>11</v>
      </c>
      <c r="C25" s="4" t="s">
        <v>55</v>
      </c>
      <c r="D25" s="4" t="s">
        <v>55</v>
      </c>
      <c r="E25" s="15" t="s">
        <v>49</v>
      </c>
      <c r="F25" s="15" t="s">
        <v>50</v>
      </c>
      <c r="G25" s="37">
        <v>15</v>
      </c>
      <c r="H25" s="37">
        <v>3</v>
      </c>
      <c r="I25" s="24">
        <v>1226</v>
      </c>
      <c r="J25" s="24">
        <v>1547</v>
      </c>
      <c r="K25" s="24">
        <v>253</v>
      </c>
      <c r="L25" s="24">
        <v>331</v>
      </c>
      <c r="M25" s="64">
        <f>(I25/J25*100)-100</f>
        <v>-20.749838396897218</v>
      </c>
      <c r="N25" s="14">
        <f>I25/H25</f>
        <v>408.6666666666667</v>
      </c>
      <c r="O25" s="38">
        <v>3</v>
      </c>
      <c r="P25" s="14">
        <v>2033</v>
      </c>
      <c r="Q25" s="14">
        <v>2340</v>
      </c>
      <c r="R25" s="24">
        <v>462</v>
      </c>
      <c r="S25" s="24">
        <v>533</v>
      </c>
      <c r="T25" s="64">
        <f>(P25/Q25*100)-100</f>
        <v>-13.119658119658112</v>
      </c>
      <c r="U25" s="77">
        <v>151264</v>
      </c>
      <c r="V25" s="14">
        <f>P25/O25</f>
        <v>677.6666666666666</v>
      </c>
      <c r="W25" s="75">
        <f>SUM(U25,P25)</f>
        <v>153297</v>
      </c>
      <c r="X25" s="75">
        <v>31751</v>
      </c>
      <c r="Y25" s="76">
        <f>SUM(X25,R25)</f>
        <v>32213</v>
      </c>
    </row>
    <row r="26" spans="1:25" ht="12.75" customHeight="1">
      <c r="A26" s="72">
        <v>13</v>
      </c>
      <c r="B26" s="72">
        <v>10</v>
      </c>
      <c r="C26" s="4" t="s">
        <v>65</v>
      </c>
      <c r="D26" s="4" t="s">
        <v>66</v>
      </c>
      <c r="E26" s="15" t="s">
        <v>49</v>
      </c>
      <c r="F26" s="15" t="s">
        <v>42</v>
      </c>
      <c r="G26" s="37">
        <v>5</v>
      </c>
      <c r="H26" s="37">
        <v>7</v>
      </c>
      <c r="I26" s="14">
        <v>1137</v>
      </c>
      <c r="J26" s="14">
        <v>1440</v>
      </c>
      <c r="K26" s="22">
        <v>221</v>
      </c>
      <c r="L26" s="22">
        <v>291</v>
      </c>
      <c r="M26" s="64">
        <f>(I26/J26*100)-100</f>
        <v>-21.04166666666667</v>
      </c>
      <c r="N26" s="14">
        <f>I26/H26</f>
        <v>162.42857142857142</v>
      </c>
      <c r="O26" s="73">
        <v>7</v>
      </c>
      <c r="P26" s="14">
        <v>1938</v>
      </c>
      <c r="Q26" s="14">
        <v>2342</v>
      </c>
      <c r="R26" s="14">
        <v>404</v>
      </c>
      <c r="S26" s="14">
        <v>493</v>
      </c>
      <c r="T26" s="64">
        <f>(P26/Q26*100)-100</f>
        <v>-17.250213492741253</v>
      </c>
      <c r="U26" s="100">
        <v>18499</v>
      </c>
      <c r="V26" s="14">
        <f>P26/O26</f>
        <v>276.85714285714283</v>
      </c>
      <c r="W26" s="75">
        <f>SUM(U26,P26)</f>
        <v>20437</v>
      </c>
      <c r="X26" s="75">
        <v>4032</v>
      </c>
      <c r="Y26" s="76">
        <f>SUM(X26,R26)</f>
        <v>4436</v>
      </c>
    </row>
    <row r="27" spans="1:25" ht="12.75">
      <c r="A27" s="72">
        <v>14</v>
      </c>
      <c r="B27" s="72">
        <v>15</v>
      </c>
      <c r="C27" s="4" t="s">
        <v>69</v>
      </c>
      <c r="D27" s="4" t="s">
        <v>70</v>
      </c>
      <c r="E27" s="15" t="s">
        <v>49</v>
      </c>
      <c r="F27" s="15" t="s">
        <v>42</v>
      </c>
      <c r="G27" s="37">
        <v>4</v>
      </c>
      <c r="H27" s="37">
        <v>1</v>
      </c>
      <c r="I27" s="24">
        <v>1282</v>
      </c>
      <c r="J27" s="24">
        <v>1222</v>
      </c>
      <c r="K27" s="22">
        <v>220</v>
      </c>
      <c r="L27" s="22">
        <v>216</v>
      </c>
      <c r="M27" s="64">
        <f>(I27/J27*100)-100</f>
        <v>4.909983633387881</v>
      </c>
      <c r="N27" s="14">
        <f>I27/H27</f>
        <v>1282</v>
      </c>
      <c r="O27" s="37">
        <v>1</v>
      </c>
      <c r="P27" s="22">
        <v>1924</v>
      </c>
      <c r="Q27" s="22">
        <v>1809</v>
      </c>
      <c r="R27" s="22">
        <v>343</v>
      </c>
      <c r="S27" s="22">
        <v>329</v>
      </c>
      <c r="T27" s="64">
        <f>(P27/Q27*100)-100</f>
        <v>6.357103372028746</v>
      </c>
      <c r="U27" s="75">
        <v>8644</v>
      </c>
      <c r="V27" s="14">
        <f>P27/O27</f>
        <v>1924</v>
      </c>
      <c r="W27" s="75">
        <f>SUM(U27,P27)</f>
        <v>10568</v>
      </c>
      <c r="X27" s="77">
        <v>1600</v>
      </c>
      <c r="Y27" s="76">
        <f>SUM(X27,R27)</f>
        <v>1943</v>
      </c>
    </row>
    <row r="28" spans="1:25" ht="12.75">
      <c r="A28" s="72">
        <v>15</v>
      </c>
      <c r="B28" s="72">
        <v>17</v>
      </c>
      <c r="C28" s="86" t="s">
        <v>79</v>
      </c>
      <c r="D28" s="86" t="s">
        <v>80</v>
      </c>
      <c r="E28" s="15" t="s">
        <v>49</v>
      </c>
      <c r="F28" s="15" t="s">
        <v>50</v>
      </c>
      <c r="G28" s="37">
        <v>2</v>
      </c>
      <c r="H28" s="37">
        <v>1</v>
      </c>
      <c r="I28" s="24">
        <v>1107</v>
      </c>
      <c r="J28" s="24">
        <v>1025</v>
      </c>
      <c r="K28" s="14">
        <v>239</v>
      </c>
      <c r="L28" s="14">
        <v>335</v>
      </c>
      <c r="M28" s="64">
        <f>(I28/J28*100)-100</f>
        <v>8</v>
      </c>
      <c r="N28" s="14">
        <f>I28/H28</f>
        <v>1107</v>
      </c>
      <c r="O28" s="37">
        <v>1</v>
      </c>
      <c r="P28" s="14">
        <v>1655</v>
      </c>
      <c r="Q28" s="14">
        <v>1381</v>
      </c>
      <c r="R28" s="14">
        <v>365</v>
      </c>
      <c r="S28" s="14">
        <v>422</v>
      </c>
      <c r="T28" s="64">
        <f>(P28/Q28*100)-100</f>
        <v>19.84069514844316</v>
      </c>
      <c r="U28" s="98">
        <v>7390</v>
      </c>
      <c r="V28" s="14">
        <f>P28/O28</f>
        <v>1655</v>
      </c>
      <c r="W28" s="75">
        <f>SUM(U28,P28)</f>
        <v>9045</v>
      </c>
      <c r="X28" s="77">
        <v>1727</v>
      </c>
      <c r="Y28" s="76">
        <f>SUM(X28,R28)</f>
        <v>2092</v>
      </c>
    </row>
    <row r="29" spans="1:25" ht="12.75">
      <c r="A29" s="72">
        <v>16</v>
      </c>
      <c r="B29" s="72">
        <v>12</v>
      </c>
      <c r="C29" s="4" t="s">
        <v>58</v>
      </c>
      <c r="D29" s="4" t="s">
        <v>59</v>
      </c>
      <c r="E29" s="15" t="s">
        <v>51</v>
      </c>
      <c r="F29" s="15" t="s">
        <v>42</v>
      </c>
      <c r="G29" s="37">
        <v>8</v>
      </c>
      <c r="H29" s="37">
        <v>9</v>
      </c>
      <c r="I29" s="24">
        <v>1149</v>
      </c>
      <c r="J29" s="24">
        <v>1684</v>
      </c>
      <c r="K29" s="24">
        <v>234</v>
      </c>
      <c r="L29" s="24">
        <v>339</v>
      </c>
      <c r="M29" s="64">
        <f>(I29/J29*100)-100</f>
        <v>-31.76959619952494</v>
      </c>
      <c r="N29" s="14">
        <f>I29/H29</f>
        <v>127.66666666666667</v>
      </c>
      <c r="O29" s="38">
        <v>9</v>
      </c>
      <c r="P29" s="14">
        <v>1630</v>
      </c>
      <c r="Q29" s="14">
        <v>2297</v>
      </c>
      <c r="R29" s="14">
        <v>360</v>
      </c>
      <c r="S29" s="14">
        <v>480</v>
      </c>
      <c r="T29" s="64">
        <f>(P29/Q29*100)-100</f>
        <v>-29.037875489769263</v>
      </c>
      <c r="U29" s="75">
        <v>117194</v>
      </c>
      <c r="V29" s="14">
        <f>P29/O29</f>
        <v>181.11111111111111</v>
      </c>
      <c r="W29" s="75">
        <f>SUM(U29,P29)</f>
        <v>118824</v>
      </c>
      <c r="X29" s="77">
        <v>25538</v>
      </c>
      <c r="Y29" s="76">
        <f>SUM(X29,R29)</f>
        <v>25898</v>
      </c>
    </row>
    <row r="30" spans="1:25" ht="12.75">
      <c r="A30" s="72">
        <v>17</v>
      </c>
      <c r="B30" s="72">
        <v>19</v>
      </c>
      <c r="C30" s="4" t="s">
        <v>56</v>
      </c>
      <c r="D30" s="4" t="s">
        <v>57</v>
      </c>
      <c r="E30" s="15" t="s">
        <v>46</v>
      </c>
      <c r="F30" s="15" t="s">
        <v>42</v>
      </c>
      <c r="G30" s="37">
        <v>9</v>
      </c>
      <c r="H30" s="37">
        <v>14</v>
      </c>
      <c r="I30" s="24">
        <v>998</v>
      </c>
      <c r="J30" s="24">
        <v>847</v>
      </c>
      <c r="K30" s="14">
        <v>202</v>
      </c>
      <c r="L30" s="14">
        <v>188</v>
      </c>
      <c r="M30" s="64">
        <f>(I30/J30*100)-100</f>
        <v>17.827626918536012</v>
      </c>
      <c r="N30" s="14">
        <f>I30/H30</f>
        <v>71.28571428571429</v>
      </c>
      <c r="O30" s="73">
        <v>14</v>
      </c>
      <c r="P30" s="14">
        <v>1582</v>
      </c>
      <c r="Q30" s="14">
        <v>927</v>
      </c>
      <c r="R30" s="14">
        <v>324</v>
      </c>
      <c r="S30" s="14">
        <v>207</v>
      </c>
      <c r="T30" s="64">
        <f>(P30/Q30*100)-100</f>
        <v>70.65803667745416</v>
      </c>
      <c r="U30" s="75">
        <v>113159</v>
      </c>
      <c r="V30" s="14">
        <f>P30/O30</f>
        <v>113</v>
      </c>
      <c r="W30" s="75">
        <f>SUM(U30,P30)</f>
        <v>114741</v>
      </c>
      <c r="X30" s="75">
        <v>22603</v>
      </c>
      <c r="Y30" s="76">
        <f>SUM(X30,R30)</f>
        <v>22927</v>
      </c>
    </row>
    <row r="31" spans="1:25" ht="12.75">
      <c r="A31" s="72">
        <v>18</v>
      </c>
      <c r="B31" s="72" t="s">
        <v>48</v>
      </c>
      <c r="C31" s="95" t="s">
        <v>92</v>
      </c>
      <c r="D31" s="4" t="s">
        <v>92</v>
      </c>
      <c r="E31" s="15" t="s">
        <v>49</v>
      </c>
      <c r="F31" s="15" t="s">
        <v>50</v>
      </c>
      <c r="G31" s="37">
        <v>1</v>
      </c>
      <c r="H31" s="37">
        <v>3</v>
      </c>
      <c r="I31" s="24">
        <v>503</v>
      </c>
      <c r="J31" s="24"/>
      <c r="K31" s="24">
        <v>115</v>
      </c>
      <c r="L31" s="24"/>
      <c r="M31" s="64"/>
      <c r="N31" s="14">
        <f>I31/H31</f>
        <v>167.66666666666666</v>
      </c>
      <c r="O31" s="38">
        <v>3</v>
      </c>
      <c r="P31" s="14">
        <v>823</v>
      </c>
      <c r="Q31" s="14"/>
      <c r="R31" s="14">
        <v>416</v>
      </c>
      <c r="S31" s="14"/>
      <c r="T31" s="64"/>
      <c r="U31" s="96"/>
      <c r="V31" s="14">
        <f>P31/O31</f>
        <v>274.3333333333333</v>
      </c>
      <c r="W31" s="75">
        <f>SUM(U31,P31)</f>
        <v>823</v>
      </c>
      <c r="X31" s="75"/>
      <c r="Y31" s="76">
        <f>SUM(X31,R31)</f>
        <v>416</v>
      </c>
    </row>
    <row r="32" spans="1:25" ht="12.75">
      <c r="A32" s="72">
        <v>19</v>
      </c>
      <c r="B32" s="72">
        <v>9</v>
      </c>
      <c r="C32" s="4" t="s">
        <v>62</v>
      </c>
      <c r="D32" s="4" t="s">
        <v>62</v>
      </c>
      <c r="E32" s="15" t="s">
        <v>63</v>
      </c>
      <c r="F32" s="15" t="s">
        <v>64</v>
      </c>
      <c r="G32" s="37">
        <v>5</v>
      </c>
      <c r="H32" s="37">
        <v>13</v>
      </c>
      <c r="I32" s="14">
        <v>283</v>
      </c>
      <c r="J32" s="14">
        <v>1713</v>
      </c>
      <c r="K32" s="14">
        <v>85</v>
      </c>
      <c r="L32" s="14">
        <v>312</v>
      </c>
      <c r="M32" s="64">
        <f>(I32/J32*100)-100</f>
        <v>-83.47927612375949</v>
      </c>
      <c r="N32" s="14">
        <f>I32/H32</f>
        <v>21.76923076923077</v>
      </c>
      <c r="O32" s="73">
        <v>13</v>
      </c>
      <c r="P32" s="22">
        <v>355</v>
      </c>
      <c r="Q32" s="22">
        <v>2404</v>
      </c>
      <c r="R32" s="22">
        <v>107</v>
      </c>
      <c r="S32" s="22">
        <v>470</v>
      </c>
      <c r="T32" s="64">
        <f>(P32/Q32*100)-100</f>
        <v>-85.23294509151414</v>
      </c>
      <c r="U32" s="96">
        <v>35810</v>
      </c>
      <c r="V32" s="14">
        <f>P32/O32</f>
        <v>27.307692307692307</v>
      </c>
      <c r="W32" s="75">
        <f>SUM(U32,P32)</f>
        <v>36165</v>
      </c>
      <c r="X32" s="75">
        <v>6860</v>
      </c>
      <c r="Y32" s="76">
        <f>SUM(X32,R32)</f>
        <v>6967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4"/>
      <c r="L33" s="94"/>
      <c r="M33" s="64"/>
      <c r="N33" s="14"/>
      <c r="O33" s="38"/>
      <c r="P33" s="14"/>
      <c r="Q33" s="14"/>
      <c r="R33" s="14"/>
      <c r="S33" s="14"/>
      <c r="T33" s="64"/>
      <c r="U33" s="8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155</v>
      </c>
      <c r="I34" s="31">
        <f>SUM(I14:I33)</f>
        <v>210263</v>
      </c>
      <c r="J34" s="31">
        <v>232940</v>
      </c>
      <c r="K34" s="31">
        <f>SUM(K14:K33)</f>
        <v>40523</v>
      </c>
      <c r="L34" s="31">
        <v>44683</v>
      </c>
      <c r="M34" s="68">
        <f>(I34/J34*100)-100</f>
        <v>-9.735124924873361</v>
      </c>
      <c r="N34" s="32">
        <f>I34/H34</f>
        <v>1356.5354838709677</v>
      </c>
      <c r="O34" s="34">
        <f>SUM(O14:O33)</f>
        <v>155</v>
      </c>
      <c r="P34" s="31">
        <f>SUM(P14:P33)</f>
        <v>323444</v>
      </c>
      <c r="Q34" s="31">
        <v>348995</v>
      </c>
      <c r="R34" s="31">
        <f>SUM(R14:R33)</f>
        <v>67150</v>
      </c>
      <c r="S34" s="31">
        <v>70166</v>
      </c>
      <c r="T34" s="68">
        <f>(P34/Q34*100)-100</f>
        <v>-7.3213083281995495</v>
      </c>
      <c r="U34" s="78">
        <f>SUM(U14:U33)</f>
        <v>1114467</v>
      </c>
      <c r="V34" s="32">
        <f>P34/O34</f>
        <v>2086.7354838709675</v>
      </c>
      <c r="W34" s="90">
        <f>SUM(U34,P34)</f>
        <v>1437911</v>
      </c>
      <c r="X34" s="79">
        <f>SUM(X14:X33)</f>
        <v>242830</v>
      </c>
      <c r="Y34" s="35">
        <f>SUM(Y14:Y33)</f>
        <v>309980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06 - Mar</v>
      </c>
      <c r="L4" s="20"/>
      <c r="M4" s="62" t="str">
        <f>'WEEKLY COMPETITIVE REPORT'!M4</f>
        <v>08 -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05 - Mar</v>
      </c>
      <c r="L5" s="7"/>
      <c r="M5" s="63" t="str">
        <f>'WEEKLY COMPETITIVE REPORT'!M5</f>
        <v>11 -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41011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AMERICAN REUNION</v>
      </c>
      <c r="D14" s="4" t="str">
        <f>'WEEKLY COMPETITIVE REPORT'!D14</f>
        <v>AMERIŠKA PITA: OBLETNICA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11</v>
      </c>
      <c r="I14" s="14">
        <f>'WEEKLY COMPETITIVE REPORT'!I14/Y4</f>
        <v>128285.86158010052</v>
      </c>
      <c r="J14" s="14">
        <f>'WEEKLY COMPETITIVE REPORT'!J14/Y4</f>
        <v>0</v>
      </c>
      <c r="K14" s="22">
        <f>'WEEKLY COMPETITIVE REPORT'!K14</f>
        <v>19648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11662.35105273641</v>
      </c>
      <c r="O14" s="37">
        <f>'WEEKLY COMPETITIVE REPORT'!O14</f>
        <v>11</v>
      </c>
      <c r="P14" s="14">
        <f>'WEEKLY COMPETITIVE REPORT'!P14/Y4</f>
        <v>197989.43162778707</v>
      </c>
      <c r="Q14" s="14">
        <f>'WEEKLY COMPETITIVE REPORT'!Q14/Y4</f>
        <v>0</v>
      </c>
      <c r="R14" s="22">
        <f>'WEEKLY COMPETITIVE REPORT'!R14</f>
        <v>32863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1493.7491944838252</v>
      </c>
      <c r="V14" s="14">
        <f aca="true" t="shared" si="1" ref="V14:V20">P14/O14</f>
        <v>17999.039238889734</v>
      </c>
      <c r="W14" s="25">
        <f aca="true" t="shared" si="2" ref="W14:W20">P14+U14</f>
        <v>199483.1808222709</v>
      </c>
      <c r="X14" s="22">
        <f>'WEEKLY COMPETITIVE REPORT'!X14</f>
        <v>238</v>
      </c>
      <c r="Y14" s="56">
        <f>'WEEKLY COMPETITIVE REPORT'!Y14</f>
        <v>33101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LORAX</v>
      </c>
      <c r="D15" s="4" t="str">
        <f>'WEEKLY COMPETITIVE REPORT'!D15</f>
        <v>LORAX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14</v>
      </c>
      <c r="I15" s="14">
        <f>'WEEKLY COMPETITIVE REPORT'!I15/Y4</f>
        <v>32287.665936332</v>
      </c>
      <c r="J15" s="14">
        <f>'WEEKLY COMPETITIVE REPORT'!J15/Y4</f>
        <v>30729.475447866993</v>
      </c>
      <c r="K15" s="22">
        <f>'WEEKLY COMPETITIVE REPORT'!K15</f>
        <v>4871</v>
      </c>
      <c r="L15" s="22">
        <f>'WEEKLY COMPETITIVE REPORT'!L15</f>
        <v>4808</v>
      </c>
      <c r="M15" s="64">
        <f>'WEEKLY COMPETITIVE REPORT'!M15</f>
        <v>5.0706706370842625</v>
      </c>
      <c r="N15" s="14">
        <f t="shared" si="0"/>
        <v>2306.261852595143</v>
      </c>
      <c r="O15" s="37">
        <f>'WEEKLY COMPETITIVE REPORT'!O15</f>
        <v>14</v>
      </c>
      <c r="P15" s="14">
        <f>'WEEKLY COMPETITIVE REPORT'!P15/Y4</f>
        <v>53349.658461141895</v>
      </c>
      <c r="Q15" s="14">
        <f>'WEEKLY COMPETITIVE REPORT'!Q15/Y4</f>
        <v>40988.52944967135</v>
      </c>
      <c r="R15" s="22">
        <f>'WEEKLY COMPETITIVE REPORT'!R15</f>
        <v>8541</v>
      </c>
      <c r="S15" s="22">
        <f>'WEEKLY COMPETITIVE REPORT'!S15</f>
        <v>6876</v>
      </c>
      <c r="T15" s="64">
        <f>'WEEKLY COMPETITIVE REPORT'!T15</f>
        <v>30.157532308272806</v>
      </c>
      <c r="U15" s="14">
        <f>'WEEKLY COMPETITIVE REPORT'!U15/Y4</f>
        <v>43630.62250289986</v>
      </c>
      <c r="V15" s="14">
        <f t="shared" si="1"/>
        <v>3810.689890081564</v>
      </c>
      <c r="W15" s="25">
        <f t="shared" si="2"/>
        <v>96980.28096404175</v>
      </c>
      <c r="X15" s="22">
        <f>'WEEKLY COMPETITIVE REPORT'!X15</f>
        <v>7672</v>
      </c>
      <c r="Y15" s="56">
        <f>'WEEKLY COMPETITIVE REPORT'!Y15</f>
        <v>16213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TITANIC</v>
      </c>
      <c r="D16" s="4" t="str">
        <f>'WEEKLY COMPETITIVE REPORT'!D16</f>
        <v>TITANIC 3D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10</v>
      </c>
      <c r="I16" s="14">
        <f>'WEEKLY COMPETITIVE REPORT'!I16/Y4</f>
        <v>28878.72148472741</v>
      </c>
      <c r="J16" s="14">
        <f>'WEEKLY COMPETITIVE REPORT'!J16/Y4</f>
        <v>0</v>
      </c>
      <c r="K16" s="22">
        <f>'WEEKLY COMPETITIVE REPORT'!K16</f>
        <v>3840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2887.872148472741</v>
      </c>
      <c r="O16" s="37">
        <f>'WEEKLY COMPETITIVE REPORT'!O16</f>
        <v>10</v>
      </c>
      <c r="P16" s="14">
        <f>'WEEKLY COMPETITIVE REPORT'!P16/Y4</f>
        <v>46789.53473385745</v>
      </c>
      <c r="Q16" s="14">
        <f>'WEEKLY COMPETITIVE REPORT'!Q16/Y4</f>
        <v>0</v>
      </c>
      <c r="R16" s="22">
        <f>'WEEKLY COMPETITIVE REPORT'!R16</f>
        <v>6700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0</v>
      </c>
      <c r="V16" s="14">
        <f t="shared" si="1"/>
        <v>4678.953473385745</v>
      </c>
      <c r="W16" s="25">
        <f t="shared" si="2"/>
        <v>46789.53473385745</v>
      </c>
      <c r="X16" s="22">
        <f>'WEEKLY COMPETITIVE REPORT'!X16</f>
        <v>0</v>
      </c>
      <c r="Y16" s="56">
        <f>'WEEKLY COMPETITIVE REPORT'!Y16</f>
        <v>6700</v>
      </c>
    </row>
    <row r="17" spans="1:25" ht="12.75">
      <c r="A17" s="50">
        <v>4</v>
      </c>
      <c r="B17" s="4">
        <f>'WEEKLY COMPETITIVE REPORT'!B17</f>
        <v>1</v>
      </c>
      <c r="C17" s="4" t="str">
        <f>'WEEKLY COMPETITIVE REPORT'!C17</f>
        <v>WRATH OF THE TITANS</v>
      </c>
      <c r="D17" s="4" t="str">
        <f>'WEEKLY COMPETITIVE REPORT'!D17</f>
        <v>BES TITANOV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2</v>
      </c>
      <c r="H17" s="37">
        <f>'WEEKLY COMPETITIVE REPORT'!H17</f>
        <v>14</v>
      </c>
      <c r="I17" s="14">
        <f>'WEEKLY COMPETITIVE REPORT'!I17/Y4</f>
        <v>26058.770460110838</v>
      </c>
      <c r="J17" s="14">
        <f>'WEEKLY COMPETITIVE REPORT'!J17/Y4</f>
        <v>32787.73037762598</v>
      </c>
      <c r="K17" s="22">
        <f>'WEEKLY COMPETITIVE REPORT'!K17</f>
        <v>3617</v>
      </c>
      <c r="L17" s="22">
        <f>'WEEKLY COMPETITIVE REPORT'!L17</f>
        <v>4536</v>
      </c>
      <c r="M17" s="64">
        <f>'WEEKLY COMPETITIVE REPORT'!M17</f>
        <v>-20.522798742138363</v>
      </c>
      <c r="N17" s="14">
        <f t="shared" si="0"/>
        <v>1861.3407471507742</v>
      </c>
      <c r="O17" s="37">
        <f>'WEEKLY COMPETITIVE REPORT'!O17</f>
        <v>14</v>
      </c>
      <c r="P17" s="14">
        <f>'WEEKLY COMPETITIVE REPORT'!P17/Y4</f>
        <v>37205.8254929759</v>
      </c>
      <c r="Q17" s="14">
        <f>'WEEKLY COMPETITIVE REPORT'!Q17/Y4</f>
        <v>46047.17102719422</v>
      </c>
      <c r="R17" s="22">
        <f>'WEEKLY COMPETITIVE REPORT'!R17</f>
        <v>5507</v>
      </c>
      <c r="S17" s="22">
        <f>'WEEKLY COMPETITIVE REPORT'!S17</f>
        <v>6924</v>
      </c>
      <c r="T17" s="64">
        <f>'WEEKLY COMPETITIVE REPORT'!T17</f>
        <v>-19.200626959247643</v>
      </c>
      <c r="U17" s="14">
        <f>'WEEKLY COMPETITIVE REPORT'!U17/Y4</f>
        <v>47526.74313700219</v>
      </c>
      <c r="V17" s="14">
        <f t="shared" si="1"/>
        <v>2657.5589637839926</v>
      </c>
      <c r="W17" s="25">
        <f t="shared" si="2"/>
        <v>84732.56862997808</v>
      </c>
      <c r="X17" s="22">
        <f>'WEEKLY COMPETITIVE REPORT'!X17</f>
        <v>7101</v>
      </c>
      <c r="Y17" s="56">
        <f>'WEEKLY COMPETITIVE REPORT'!Y17</f>
        <v>12608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HUNGER GAMES</v>
      </c>
      <c r="D18" s="4" t="str">
        <f>'WEEKLY COMPETITIVE REPORT'!D18</f>
        <v>IGRE LAKOTE: ARENA SMRTI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7</v>
      </c>
      <c r="I18" s="14">
        <f>'WEEKLY COMPETITIVE REPORT'!I18/Y4</f>
        <v>20772.006701894574</v>
      </c>
      <c r="J18" s="14">
        <f>'WEEKLY COMPETITIVE REPORT'!J18/Y4</f>
        <v>21908.751127722644</v>
      </c>
      <c r="K18" s="22">
        <f>'WEEKLY COMPETITIVE REPORT'!K18</f>
        <v>3202</v>
      </c>
      <c r="L18" s="22">
        <f>'WEEKLY COMPETITIVE REPORT'!L18</f>
        <v>3260</v>
      </c>
      <c r="M18" s="64">
        <f>'WEEKLY COMPETITIVE REPORT'!M18</f>
        <v>-5.188540502382494</v>
      </c>
      <c r="N18" s="14">
        <f t="shared" si="0"/>
        <v>2967.429528842082</v>
      </c>
      <c r="O18" s="37">
        <f>'WEEKLY COMPETITIVE REPORT'!O18</f>
        <v>7</v>
      </c>
      <c r="P18" s="14">
        <f>'WEEKLY COMPETITIVE REPORT'!P18/Y4</f>
        <v>29304.03402500322</v>
      </c>
      <c r="Q18" s="14">
        <f>'WEEKLY COMPETITIVE REPORT'!Q18/Y4</f>
        <v>31212.785152725864</v>
      </c>
      <c r="R18" s="22">
        <f>'WEEKLY COMPETITIVE REPORT'!R18</f>
        <v>4713</v>
      </c>
      <c r="S18" s="22">
        <f>'WEEKLY COMPETITIVE REPORT'!S18</f>
        <v>5001</v>
      </c>
      <c r="T18" s="64">
        <f>'WEEKLY COMPETITIVE REPORT'!T18</f>
        <v>-6.115286150796933</v>
      </c>
      <c r="U18" s="14">
        <f>'WEEKLY COMPETITIVE REPORT'!U18/Y4</f>
        <v>64358.80912488722</v>
      </c>
      <c r="V18" s="14">
        <f t="shared" si="1"/>
        <v>4186.29057500046</v>
      </c>
      <c r="W18" s="25">
        <f t="shared" si="2"/>
        <v>93662.84314989044</v>
      </c>
      <c r="X18" s="22">
        <f>'WEEKLY COMPETITIVE REPORT'!X18</f>
        <v>10492</v>
      </c>
      <c r="Y18" s="56">
        <f>'WEEKLY COMPETITIVE REPORT'!Y18</f>
        <v>15205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WANDERLUST</v>
      </c>
      <c r="D19" s="4" t="str">
        <f>'WEEKLY COMPETITIVE REPORT'!D19</f>
        <v>ODKLOP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4</v>
      </c>
      <c r="H19" s="37">
        <f>'WEEKLY COMPETITIVE REPORT'!H19</f>
        <v>7</v>
      </c>
      <c r="I19" s="14">
        <f>'WEEKLY COMPETITIVE REPORT'!I19/Y4</f>
        <v>10318.339992267045</v>
      </c>
      <c r="J19" s="14">
        <f>'WEEKLY COMPETITIVE REPORT'!J19/Y4</f>
        <v>13762.082742621471</v>
      </c>
      <c r="K19" s="22">
        <f>'WEEKLY COMPETITIVE REPORT'!K19</f>
        <v>1577</v>
      </c>
      <c r="L19" s="22">
        <f>'WEEKLY COMPETITIVE REPORT'!L19</f>
        <v>2117</v>
      </c>
      <c r="M19" s="64">
        <f>'WEEKLY COMPETITIVE REPORT'!M19</f>
        <v>-25.0234126240869</v>
      </c>
      <c r="N19" s="14">
        <f t="shared" si="0"/>
        <v>1474.0485703238635</v>
      </c>
      <c r="O19" s="37">
        <f>'WEEKLY COMPETITIVE REPORT'!O19</f>
        <v>7</v>
      </c>
      <c r="P19" s="14">
        <f>'WEEKLY COMPETITIVE REPORT'!P19/Y4</f>
        <v>14153.885810027065</v>
      </c>
      <c r="Q19" s="14">
        <f>'WEEKLY COMPETITIVE REPORT'!Q19/Y4</f>
        <v>18261.37388838768</v>
      </c>
      <c r="R19" s="22">
        <f>'WEEKLY COMPETITIVE REPORT'!R19</f>
        <v>2345</v>
      </c>
      <c r="S19" s="22">
        <f>'WEEKLY COMPETITIVE REPORT'!S19</f>
        <v>3054</v>
      </c>
      <c r="T19" s="64">
        <f>'WEEKLY COMPETITIVE REPORT'!T19</f>
        <v>-22.492765897381602</v>
      </c>
      <c r="U19" s="14">
        <f>'WEEKLY COMPETITIVE REPORT'!U19/Y4</f>
        <v>70702.41010439489</v>
      </c>
      <c r="V19" s="14">
        <f t="shared" si="1"/>
        <v>2021.9836871467235</v>
      </c>
      <c r="W19" s="25">
        <f t="shared" si="2"/>
        <v>84856.29591442195</v>
      </c>
      <c r="X19" s="22">
        <f>'WEEKLY COMPETITIVE REPORT'!X19</f>
        <v>12353</v>
      </c>
      <c r="Y19" s="56">
        <f>'WEEKLY COMPETITIVE REPORT'!Y19</f>
        <v>14698</v>
      </c>
    </row>
    <row r="20" spans="1:25" ht="12.75">
      <c r="A20" s="51">
        <v>7</v>
      </c>
      <c r="B20" s="4">
        <f>'WEEKLY COMPETITIVE REPORT'!B20</f>
        <v>8</v>
      </c>
      <c r="C20" s="4" t="str">
        <f>'WEEKLY COMPETITIVE REPORT'!C20</f>
        <v>WE BOUGHT A ZOO</v>
      </c>
      <c r="D20" s="4" t="str">
        <f>'WEEKLY COMPETITIVE REPORT'!D20</f>
        <v>KUPILI SMO ŽIVALSKI VRT</v>
      </c>
      <c r="E20" s="4" t="str">
        <f>'WEEKLY COMPETITIVE REPORT'!E20</f>
        <v>FOX</v>
      </c>
      <c r="F20" s="4" t="str">
        <f>'WEEKLY COMPETITIVE REPORT'!F20</f>
        <v>Blitz</v>
      </c>
      <c r="G20" s="37">
        <f>'WEEKLY COMPETITIVE REPORT'!G20</f>
        <v>5</v>
      </c>
      <c r="H20" s="37">
        <f>'WEEKLY COMPETITIVE REPORT'!H20</f>
        <v>7</v>
      </c>
      <c r="I20" s="14">
        <f>'WEEKLY COMPETITIVE REPORT'!I20/Y4</f>
        <v>3294.2389483180823</v>
      </c>
      <c r="J20" s="14">
        <f>'WEEKLY COMPETITIVE REPORT'!J20/Y4</f>
        <v>3157.623405077974</v>
      </c>
      <c r="K20" s="22">
        <f>'WEEKLY COMPETITIVE REPORT'!K20</f>
        <v>497</v>
      </c>
      <c r="L20" s="22">
        <f>'WEEKLY COMPETITIVE REPORT'!L20</f>
        <v>491</v>
      </c>
      <c r="M20" s="64">
        <f>'WEEKLY COMPETITIVE REPORT'!M20</f>
        <v>4.326530612244909</v>
      </c>
      <c r="N20" s="14">
        <f t="shared" si="0"/>
        <v>470.6055640454403</v>
      </c>
      <c r="O20" s="37">
        <f>'WEEKLY COMPETITIVE REPORT'!O20</f>
        <v>7</v>
      </c>
      <c r="P20" s="14">
        <f>'WEEKLY COMPETITIVE REPORT'!P20/Y4</f>
        <v>5511.019461270782</v>
      </c>
      <c r="Q20" s="14">
        <f>'WEEKLY COMPETITIVE REPORT'!Q20/Y4</f>
        <v>4137.131073591958</v>
      </c>
      <c r="R20" s="22">
        <f>'WEEKLY COMPETITIVE REPORT'!R20</f>
        <v>930</v>
      </c>
      <c r="S20" s="22">
        <f>'WEEKLY COMPETITIVE REPORT'!S20</f>
        <v>704</v>
      </c>
      <c r="T20" s="64">
        <f>'WEEKLY COMPETITIVE REPORT'!T20</f>
        <v>33.208722741433036</v>
      </c>
      <c r="U20" s="14">
        <f>'WEEKLY COMPETITIVE REPORT'!U20/Y4</f>
        <v>38097.69300167547</v>
      </c>
      <c r="V20" s="14">
        <f t="shared" si="1"/>
        <v>787.2884944672545</v>
      </c>
      <c r="W20" s="25">
        <f t="shared" si="2"/>
        <v>43608.71246294625</v>
      </c>
      <c r="X20" s="22">
        <f>'WEEKLY COMPETITIVE REPORT'!X20</f>
        <v>6458</v>
      </c>
      <c r="Y20" s="56">
        <f>'WEEKLY COMPETITIVE REPORT'!Y20</f>
        <v>7388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IRON LADY</v>
      </c>
      <c r="D21" s="4" t="str">
        <f>'WEEKLY COMPETITIVE REPORT'!D21</f>
        <v>ŽELEZNA LADY</v>
      </c>
      <c r="E21" s="4" t="str">
        <f>'WEEKLY COMPETITIVE REPORT'!E21</f>
        <v>IND</v>
      </c>
      <c r="F21" s="4" t="str">
        <f>'WEEKLY COMPETITIVE REPORT'!F21</f>
        <v>FIVIA</v>
      </c>
      <c r="G21" s="37">
        <f>'WEEKLY COMPETITIVE REPORT'!G21</f>
        <v>6</v>
      </c>
      <c r="H21" s="37">
        <f>'WEEKLY COMPETITIVE REPORT'!H21</f>
        <v>9</v>
      </c>
      <c r="I21" s="14">
        <f>'WEEKLY COMPETITIVE REPORT'!I21/Y4</f>
        <v>3535.249387807707</v>
      </c>
      <c r="J21" s="14">
        <f>'WEEKLY COMPETITIVE REPORT'!J21/Y4</f>
        <v>2839.283412810929</v>
      </c>
      <c r="K21" s="22">
        <f>'WEEKLY COMPETITIVE REPORT'!K21</f>
        <v>549</v>
      </c>
      <c r="L21" s="22">
        <f>'WEEKLY COMPETITIVE REPORT'!L21</f>
        <v>437</v>
      </c>
      <c r="M21" s="64">
        <f>'WEEKLY COMPETITIVE REPORT'!M21</f>
        <v>24.51202905129368</v>
      </c>
      <c r="N21" s="14">
        <f aca="true" t="shared" si="3" ref="N21:N33">I21/H21</f>
        <v>392.8054875341897</v>
      </c>
      <c r="O21" s="37">
        <f>'WEEKLY COMPETITIVE REPORT'!O21</f>
        <v>9</v>
      </c>
      <c r="P21" s="14">
        <f>'WEEKLY COMPETITIVE REPORT'!P21/Y4</f>
        <v>5411.77986853976</v>
      </c>
      <c r="Q21" s="14">
        <f>'WEEKLY COMPETITIVE REPORT'!Q21/Y4</f>
        <v>4748.034540533574</v>
      </c>
      <c r="R21" s="22">
        <f>'WEEKLY COMPETITIVE REPORT'!R21</f>
        <v>874</v>
      </c>
      <c r="S21" s="22">
        <f>'WEEKLY COMPETITIVE REPORT'!S21</f>
        <v>765</v>
      </c>
      <c r="T21" s="64">
        <f>'WEEKLY COMPETITIVE REPORT'!T21</f>
        <v>13.979370249728547</v>
      </c>
      <c r="U21" s="14">
        <f>'WEEKLY COMPETITIVE REPORT'!U21/Y4</f>
        <v>94896.2495166903</v>
      </c>
      <c r="V21" s="14">
        <f aca="true" t="shared" si="4" ref="V21:V33">P21/O21</f>
        <v>601.3088742821956</v>
      </c>
      <c r="W21" s="25">
        <f aca="true" t="shared" si="5" ref="W21:W33">P21+U21</f>
        <v>100308.02938523005</v>
      </c>
      <c r="X21" s="22">
        <f>'WEEKLY COMPETITIVE REPORT'!X21</f>
        <v>15833</v>
      </c>
      <c r="Y21" s="56">
        <f>'WEEKLY COMPETITIVE REPORT'!Y21</f>
        <v>16707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CARNAGE</v>
      </c>
      <c r="D22" s="4" t="str">
        <f>'WEEKLY COMPETITIVE REPORT'!D22</f>
        <v>MASAKER</v>
      </c>
      <c r="E22" s="4" t="str">
        <f>'WEEKLY COMPETITIVE REPORT'!E22</f>
        <v>IND</v>
      </c>
      <c r="F22" s="4" t="str">
        <f>'WEEKLY COMPETITIVE REPORT'!F22</f>
        <v>FIVIA</v>
      </c>
      <c r="G22" s="37">
        <f>'WEEKLY COMPETITIVE REPORT'!G22</f>
        <v>3</v>
      </c>
      <c r="H22" s="37">
        <f>'WEEKLY COMPETITIVE REPORT'!H22</f>
        <v>4</v>
      </c>
      <c r="I22" s="14">
        <f>'WEEKLY COMPETITIVE REPORT'!I22/Y4</f>
        <v>3336.770202345663</v>
      </c>
      <c r="J22" s="14">
        <f>'WEEKLY COMPETITIVE REPORT'!J22/Y4</f>
        <v>3363.83554581776</v>
      </c>
      <c r="K22" s="22">
        <f>'WEEKLY COMPETITIVE REPORT'!K22</f>
        <v>486</v>
      </c>
      <c r="L22" s="22">
        <f>'WEEKLY COMPETITIVE REPORT'!L22</f>
        <v>504</v>
      </c>
      <c r="M22" s="64">
        <f>'WEEKLY COMPETITIVE REPORT'!M22</f>
        <v>-0.8045977011494188</v>
      </c>
      <c r="N22" s="14">
        <f t="shared" si="3"/>
        <v>834.1925505864158</v>
      </c>
      <c r="O22" s="37">
        <f>'WEEKLY COMPETITIVE REPORT'!O22</f>
        <v>4</v>
      </c>
      <c r="P22" s="14">
        <f>'WEEKLY COMPETITIVE REPORT'!P22/Y4</f>
        <v>4972.2902435880915</v>
      </c>
      <c r="Q22" s="14">
        <f>'WEEKLY COMPETITIVE REPORT'!Q22/Y4</f>
        <v>5347.3385745585765</v>
      </c>
      <c r="R22" s="22">
        <f>'WEEKLY COMPETITIVE REPORT'!R22</f>
        <v>764</v>
      </c>
      <c r="S22" s="22">
        <f>'WEEKLY COMPETITIVE REPORT'!S22</f>
        <v>857</v>
      </c>
      <c r="T22" s="64">
        <f>'WEEKLY COMPETITIVE REPORT'!T22</f>
        <v>-7.013738250180765</v>
      </c>
      <c r="U22" s="14">
        <f>'WEEKLY COMPETITIVE REPORT'!U22/Y4</f>
        <v>10529.707436525325</v>
      </c>
      <c r="V22" s="14">
        <f t="shared" si="4"/>
        <v>1243.0725608970229</v>
      </c>
      <c r="W22" s="25">
        <f t="shared" si="5"/>
        <v>15501.997680113416</v>
      </c>
      <c r="X22" s="22">
        <f>'WEEKLY COMPETITIVE REPORT'!X22</f>
        <v>1690</v>
      </c>
      <c r="Y22" s="56">
        <f>'WEEKLY COMPETITIVE REPORT'!Y22</f>
        <v>2454</v>
      </c>
    </row>
    <row r="23" spans="1:25" ht="12.75">
      <c r="A23" s="50">
        <v>10</v>
      </c>
      <c r="B23" s="4">
        <f>'WEEKLY COMPETITIVE REPORT'!B23</f>
        <v>5</v>
      </c>
      <c r="C23" s="4" t="str">
        <f>'WEEKLY COMPETITIVE REPORT'!C23</f>
        <v>ONE FOR THE MONEY</v>
      </c>
      <c r="D23" s="4" t="str">
        <f>'WEEKLY COMPETITIVE REPORT'!D23</f>
        <v>VSE ZA DENAR</v>
      </c>
      <c r="E23" s="4" t="str">
        <f>'WEEKLY COMPETITIVE REPORT'!E23</f>
        <v>IND</v>
      </c>
      <c r="F23" s="4" t="str">
        <f>'WEEKLY COMPETITIVE REPORT'!F23</f>
        <v>FIVIA</v>
      </c>
      <c r="G23" s="37">
        <f>'WEEKLY COMPETITIVE REPORT'!G23</f>
        <v>4</v>
      </c>
      <c r="H23" s="37">
        <f>'WEEKLY COMPETITIVE REPORT'!H23</f>
        <v>8</v>
      </c>
      <c r="I23" s="14">
        <f>'WEEKLY COMPETITIVE REPORT'!I23/Y4</f>
        <v>2484.856295914422</v>
      </c>
      <c r="J23" s="14">
        <f>'WEEKLY COMPETITIVE REPORT'!J23/Y4</f>
        <v>5681.144477381105</v>
      </c>
      <c r="K23" s="22">
        <f>'WEEKLY COMPETITIVE REPORT'!K23</f>
        <v>373</v>
      </c>
      <c r="L23" s="22">
        <f>'WEEKLY COMPETITIVE REPORT'!L23</f>
        <v>868</v>
      </c>
      <c r="M23" s="64">
        <f>'WEEKLY COMPETITIVE REPORT'!M23</f>
        <v>-56.261343012704174</v>
      </c>
      <c r="N23" s="14">
        <f t="shared" si="3"/>
        <v>310.60703698930274</v>
      </c>
      <c r="O23" s="37">
        <f>'WEEKLY COMPETITIVE REPORT'!O23</f>
        <v>8</v>
      </c>
      <c r="P23" s="14">
        <f>'WEEKLY COMPETITIVE REPORT'!P23/Y4</f>
        <v>3666.7096275293206</v>
      </c>
      <c r="Q23" s="14">
        <f>'WEEKLY COMPETITIVE REPORT'!Q23/Y4</f>
        <v>8414.744168062894</v>
      </c>
      <c r="R23" s="22">
        <f>'WEEKLY COMPETITIVE REPORT'!R23</f>
        <v>593</v>
      </c>
      <c r="S23" s="22">
        <f>'WEEKLY COMPETITIVE REPORT'!S23</f>
        <v>1414</v>
      </c>
      <c r="T23" s="64">
        <f>'WEEKLY COMPETITIVE REPORT'!T23</f>
        <v>-56.42517996630418</v>
      </c>
      <c r="U23" s="14">
        <f>'WEEKLY COMPETITIVE REPORT'!U23/Y4</f>
        <v>38729.217682691065</v>
      </c>
      <c r="V23" s="14">
        <f t="shared" si="4"/>
        <v>458.3387034411651</v>
      </c>
      <c r="W23" s="25">
        <f t="shared" si="5"/>
        <v>42395.92731022039</v>
      </c>
      <c r="X23" s="22">
        <f>'WEEKLY COMPETITIVE REPORT'!X23</f>
        <v>6624</v>
      </c>
      <c r="Y23" s="56">
        <f>'WEEKLY COMPETITIVE REPORT'!Y23</f>
        <v>7217</v>
      </c>
    </row>
    <row r="24" spans="1:25" ht="12.75">
      <c r="A24" s="50">
        <v>11</v>
      </c>
      <c r="B24" s="4">
        <f>'WEEKLY COMPETITIVE REPORT'!B24</f>
        <v>18</v>
      </c>
      <c r="C24" s="4" t="str">
        <f>'WEEKLY COMPETITIVE REPORT'!C24</f>
        <v>ALVIN AND THE CHIPMUNKS 3</v>
      </c>
      <c r="D24" s="4" t="str">
        <f>'WEEKLY COMPETITIVE REPORT'!D24</f>
        <v>ALVIN IN VEVERIČKI 3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16</v>
      </c>
      <c r="H24" s="37">
        <f>'WEEKLY COMPETITIVE REPORT'!H24</f>
        <v>13</v>
      </c>
      <c r="I24" s="14">
        <f>'WEEKLY COMPETITIVE REPORT'!I24/Y4</f>
        <v>1835.2880525840958</v>
      </c>
      <c r="J24" s="14">
        <f>'WEEKLY COMPETITIVE REPORT'!J24/Y4</f>
        <v>1145.7662069854362</v>
      </c>
      <c r="K24" s="22">
        <f>'WEEKLY COMPETITIVE REPORT'!K24</f>
        <v>294</v>
      </c>
      <c r="L24" s="22">
        <f>'WEEKLY COMPETITIVE REPORT'!L24</f>
        <v>188</v>
      </c>
      <c r="M24" s="64">
        <f>'WEEKLY COMPETITIVE REPORT'!M24</f>
        <v>60.179977502812136</v>
      </c>
      <c r="N24" s="14">
        <f t="shared" si="3"/>
        <v>141.17600404493044</v>
      </c>
      <c r="O24" s="37">
        <f>'WEEKLY COMPETITIVE REPORT'!O24</f>
        <v>13</v>
      </c>
      <c r="P24" s="14">
        <f>'WEEKLY COMPETITIVE REPORT'!P24/Y4</f>
        <v>3120.2474545688874</v>
      </c>
      <c r="Q24" s="14">
        <f>'WEEKLY COMPETITIVE REPORT'!Q24/Y4</f>
        <v>1314.602397216136</v>
      </c>
      <c r="R24" s="22">
        <f>'WEEKLY COMPETITIVE REPORT'!R24</f>
        <v>539</v>
      </c>
      <c r="S24" s="22">
        <f>'WEEKLY COMPETITIVE REPORT'!S24</f>
        <v>219</v>
      </c>
      <c r="T24" s="64">
        <f>'WEEKLY COMPETITIVE REPORT'!T24</f>
        <v>137.35294117647058</v>
      </c>
      <c r="U24" s="14">
        <f>'WEEKLY COMPETITIVE REPORT'!U24/Y4</f>
        <v>443890.9653305838</v>
      </c>
      <c r="V24" s="14">
        <f t="shared" si="4"/>
        <v>240.0190349668375</v>
      </c>
      <c r="W24" s="25">
        <f t="shared" si="5"/>
        <v>447011.21278515266</v>
      </c>
      <c r="X24" s="22">
        <f>'WEEKLY COMPETITIVE REPORT'!X24</f>
        <v>80258</v>
      </c>
      <c r="Y24" s="56">
        <f>'WEEKLY COMPETITIVE REPORT'!Y24</f>
        <v>80797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PARADA</v>
      </c>
      <c r="D25" s="4" t="str">
        <f>'WEEKLY COMPETITIVE REPORT'!D25</f>
        <v>PARADA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15</v>
      </c>
      <c r="H25" s="37">
        <f>'WEEKLY COMPETITIVE REPORT'!H25</f>
        <v>3</v>
      </c>
      <c r="I25" s="14">
        <f>'WEEKLY COMPETITIVE REPORT'!I25/Y4</f>
        <v>1580.1005284186106</v>
      </c>
      <c r="J25" s="14">
        <f>'WEEKLY COMPETITIVE REPORT'!J25/Y4</f>
        <v>1993.8136357778064</v>
      </c>
      <c r="K25" s="22">
        <f>'WEEKLY COMPETITIVE REPORT'!K25</f>
        <v>253</v>
      </c>
      <c r="L25" s="22">
        <f>'WEEKLY COMPETITIVE REPORT'!L25</f>
        <v>331</v>
      </c>
      <c r="M25" s="64">
        <f>'WEEKLY COMPETITIVE REPORT'!M25</f>
        <v>-20.749838396897218</v>
      </c>
      <c r="N25" s="14">
        <f t="shared" si="3"/>
        <v>526.7001761395369</v>
      </c>
      <c r="O25" s="37">
        <f>'WEEKLY COMPETITIVE REPORT'!O25</f>
        <v>3</v>
      </c>
      <c r="P25" s="14">
        <f>'WEEKLY COMPETITIVE REPORT'!P25/Y4</f>
        <v>2620.1830132749064</v>
      </c>
      <c r="Q25" s="14">
        <f>'WEEKLY COMPETITIVE REPORT'!Q25/Y4</f>
        <v>3015.852558319371</v>
      </c>
      <c r="R25" s="22">
        <f>'WEEKLY COMPETITIVE REPORT'!R25</f>
        <v>462</v>
      </c>
      <c r="S25" s="22">
        <f>'WEEKLY COMPETITIVE REPORT'!S25</f>
        <v>533</v>
      </c>
      <c r="T25" s="64">
        <f>'WEEKLY COMPETITIVE REPORT'!T25</f>
        <v>-13.119658119658112</v>
      </c>
      <c r="U25" s="14">
        <f>'WEEKLY COMPETITIVE REPORT'!U25/Y4</f>
        <v>194952.95785539373</v>
      </c>
      <c r="V25" s="14">
        <f t="shared" si="4"/>
        <v>873.3943377583022</v>
      </c>
      <c r="W25" s="25">
        <f t="shared" si="5"/>
        <v>197573.14086866865</v>
      </c>
      <c r="X25" s="22">
        <f>'WEEKLY COMPETITIVE REPORT'!X25</f>
        <v>31751</v>
      </c>
      <c r="Y25" s="56">
        <f>'WEEKLY COMPETITIVE REPORT'!Y25</f>
        <v>32213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ARTIST</v>
      </c>
      <c r="D26" s="4" t="str">
        <f>'WEEKLY COMPETITIVE REPORT'!D26</f>
        <v>UMETNIK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5</v>
      </c>
      <c r="H26" s="37">
        <f>'WEEKLY COMPETITIVE REPORT'!H26</f>
        <v>7</v>
      </c>
      <c r="I26" s="14">
        <f>'WEEKLY COMPETITIVE REPORT'!I26/Y4</f>
        <v>1465.3950251321046</v>
      </c>
      <c r="J26" s="14">
        <f>'WEEKLY COMPETITIVE REPORT'!J26/Y4</f>
        <v>1855.9092666580743</v>
      </c>
      <c r="K26" s="22">
        <f>'WEEKLY COMPETITIVE REPORT'!K26</f>
        <v>221</v>
      </c>
      <c r="L26" s="22">
        <f>'WEEKLY COMPETITIVE REPORT'!L26</f>
        <v>291</v>
      </c>
      <c r="M26" s="64">
        <f>'WEEKLY COMPETITIVE REPORT'!M26</f>
        <v>-21.04166666666667</v>
      </c>
      <c r="N26" s="14">
        <f t="shared" si="3"/>
        <v>209.34214644744353</v>
      </c>
      <c r="O26" s="37">
        <f>'WEEKLY COMPETITIVE REPORT'!O26</f>
        <v>7</v>
      </c>
      <c r="P26" s="14">
        <f>'WEEKLY COMPETITIVE REPORT'!P26/Y4</f>
        <v>2497.7445547106586</v>
      </c>
      <c r="Q26" s="14">
        <f>'WEEKLY COMPETITIVE REPORT'!Q26/Y4</f>
        <v>3018.430210078618</v>
      </c>
      <c r="R26" s="22">
        <f>'WEEKLY COMPETITIVE REPORT'!R26</f>
        <v>404</v>
      </c>
      <c r="S26" s="22">
        <f>'WEEKLY COMPETITIVE REPORT'!S26</f>
        <v>493</v>
      </c>
      <c r="T26" s="64">
        <f>'WEEKLY COMPETITIVE REPORT'!T26</f>
        <v>-17.250213492741253</v>
      </c>
      <c r="U26" s="14">
        <f>'WEEKLY COMPETITIVE REPORT'!U26/Y4</f>
        <v>23841.989947158138</v>
      </c>
      <c r="V26" s="14">
        <f t="shared" si="4"/>
        <v>356.8206506729512</v>
      </c>
      <c r="W26" s="25">
        <f t="shared" si="5"/>
        <v>26339.734501868796</v>
      </c>
      <c r="X26" s="22">
        <f>'WEEKLY COMPETITIVE REPORT'!X26</f>
        <v>4032</v>
      </c>
      <c r="Y26" s="56">
        <f>'WEEKLY COMPETITIVE REPORT'!Y26</f>
        <v>4436</v>
      </c>
    </row>
    <row r="27" spans="1:25" ht="12.75" customHeight="1">
      <c r="A27" s="50">
        <v>14</v>
      </c>
      <c r="B27" s="4">
        <f>'WEEKLY COMPETITIVE REPORT'!B27</f>
        <v>15</v>
      </c>
      <c r="C27" s="4" t="str">
        <f>'WEEKLY COMPETITIVE REPORT'!C27</f>
        <v>TINKER TAILOR SOLDIER SPY</v>
      </c>
      <c r="D27" s="4" t="str">
        <f>'WEEKLY COMPETITIVE REPORT'!D27</f>
        <v>KOTLAR, KROJAČ, VOJAK, VOHUN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4</v>
      </c>
      <c r="H27" s="37">
        <f>'WEEKLY COMPETITIVE REPORT'!H27</f>
        <v>1</v>
      </c>
      <c r="I27" s="14">
        <f>'WEEKLY COMPETITIVE REPORT'!I27/Y4</f>
        <v>1652.2747776775357</v>
      </c>
      <c r="J27" s="14">
        <f>'WEEKLY COMPETITIVE REPORT'!J27/Y17</f>
        <v>0.0969225888324873</v>
      </c>
      <c r="K27" s="22">
        <f>'WEEKLY COMPETITIVE REPORT'!K27</f>
        <v>220</v>
      </c>
      <c r="L27" s="22">
        <f>'WEEKLY COMPETITIVE REPORT'!L27</f>
        <v>216</v>
      </c>
      <c r="M27" s="64">
        <f>'WEEKLY COMPETITIVE REPORT'!M27</f>
        <v>4.909983633387881</v>
      </c>
      <c r="N27" s="14">
        <f t="shared" si="3"/>
        <v>1652.2747776775357</v>
      </c>
      <c r="O27" s="37">
        <f>'WEEKLY COMPETITIVE REPORT'!O27</f>
        <v>1</v>
      </c>
      <c r="P27" s="14">
        <f>'WEEKLY COMPETITIVE REPORT'!P27/Y4</f>
        <v>2479.700992395927</v>
      </c>
      <c r="Q27" s="14">
        <f>'WEEKLY COMPETITIVE REPORT'!Q27/Y17</f>
        <v>0.14348032994923857</v>
      </c>
      <c r="R27" s="22">
        <f>'WEEKLY COMPETITIVE REPORT'!R27</f>
        <v>343</v>
      </c>
      <c r="S27" s="22">
        <f>'WEEKLY COMPETITIVE REPORT'!S27</f>
        <v>329</v>
      </c>
      <c r="T27" s="64">
        <f>'WEEKLY COMPETITIVE REPORT'!T27</f>
        <v>6.357103372028746</v>
      </c>
      <c r="U27" s="14">
        <f>'WEEKLY COMPETITIVE REPORT'!U27/Y17</f>
        <v>0.6855964467005076</v>
      </c>
      <c r="V27" s="14">
        <f t="shared" si="4"/>
        <v>2479.700992395927</v>
      </c>
      <c r="W27" s="25">
        <f t="shared" si="5"/>
        <v>2480.3865888426276</v>
      </c>
      <c r="X27" s="22">
        <f>'WEEKLY COMPETITIVE REPORT'!X27</f>
        <v>1600</v>
      </c>
      <c r="Y27" s="56">
        <f>'WEEKLY COMPETITIVE REPORT'!Y27</f>
        <v>1943</v>
      </c>
    </row>
    <row r="28" spans="1:25" ht="12.75">
      <c r="A28" s="50">
        <v>15</v>
      </c>
      <c r="B28" s="4">
        <f>'WEEKLY COMPETITIVE REPORT'!B28</f>
        <v>17</v>
      </c>
      <c r="C28" s="4" t="str">
        <f>'WEEKLY COMPETITIVE REPORT'!C28</f>
        <v>WE NEED TO TALK ABOUT KEVIN</v>
      </c>
      <c r="D28" s="4" t="str">
        <f>'WEEKLY COMPETITIVE REPORT'!D28</f>
        <v>MORAMO SE POGOVORITI O KEVINU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2</v>
      </c>
      <c r="H28" s="37">
        <f>'WEEKLY COMPETITIVE REPORT'!H28</f>
        <v>1</v>
      </c>
      <c r="I28" s="14">
        <f>'WEEKLY COMPETITIVE REPORT'!I28/Y4</f>
        <v>1426.7302487433947</v>
      </c>
      <c r="J28" s="14">
        <f>'WEEKLY COMPETITIVE REPORT'!J28/Y17</f>
        <v>0.0812975888324873</v>
      </c>
      <c r="K28" s="22">
        <f>'WEEKLY COMPETITIVE REPORT'!K28</f>
        <v>239</v>
      </c>
      <c r="L28" s="22">
        <f>'WEEKLY COMPETITIVE REPORT'!L28</f>
        <v>335</v>
      </c>
      <c r="M28" s="64">
        <f>'WEEKLY COMPETITIVE REPORT'!M28</f>
        <v>8</v>
      </c>
      <c r="N28" s="14">
        <f t="shared" si="3"/>
        <v>1426.7302487433947</v>
      </c>
      <c r="O28" s="37">
        <f>'WEEKLY COMPETITIVE REPORT'!O28</f>
        <v>1</v>
      </c>
      <c r="P28" s="14">
        <f>'WEEKLY COMPETITIVE REPORT'!P28/Y4</f>
        <v>2133.006830777162</v>
      </c>
      <c r="Q28" s="14">
        <f>'WEEKLY COMPETITIVE REPORT'!Q28/Y17</f>
        <v>0.10953362944162437</v>
      </c>
      <c r="R28" s="22">
        <f>'WEEKLY COMPETITIVE REPORT'!R28</f>
        <v>365</v>
      </c>
      <c r="S28" s="22">
        <f>'WEEKLY COMPETITIVE REPORT'!S28</f>
        <v>422</v>
      </c>
      <c r="T28" s="64">
        <f>'WEEKLY COMPETITIVE REPORT'!T28</f>
        <v>19.84069514844316</v>
      </c>
      <c r="U28" s="14">
        <f>'WEEKLY COMPETITIVE REPORT'!U28/Y17</f>
        <v>0.5861357868020305</v>
      </c>
      <c r="V28" s="14">
        <f t="shared" si="4"/>
        <v>2133.006830777162</v>
      </c>
      <c r="W28" s="25">
        <f t="shared" si="5"/>
        <v>2133.592966563964</v>
      </c>
      <c r="X28" s="22">
        <f>'WEEKLY COMPETITIVE REPORT'!X28</f>
        <v>1727</v>
      </c>
      <c r="Y28" s="56">
        <f>'WEEKLY COMPETITIVE REPORT'!Y28</f>
        <v>2092</v>
      </c>
    </row>
    <row r="29" spans="1:25" ht="12.75">
      <c r="A29" s="50">
        <v>16</v>
      </c>
      <c r="B29" s="4">
        <f>'WEEKLY COMPETITIVE REPORT'!B29</f>
        <v>12</v>
      </c>
      <c r="C29" s="4" t="str">
        <f>'WEEKLY COMPETITIVE REPORT'!C29</f>
        <v>THIS MEANS WAR</v>
      </c>
      <c r="D29" s="4" t="str">
        <f>'WEEKLY COMPETITIVE REPORT'!D29</f>
        <v>TO JE VOJNA!</v>
      </c>
      <c r="E29" s="4" t="str">
        <f>'WEEKLY COMPETITIVE REPORT'!E29</f>
        <v>FOX</v>
      </c>
      <c r="F29" s="4" t="str">
        <f>'WEEKLY COMPETITIVE REPORT'!F29</f>
        <v>Blitz</v>
      </c>
      <c r="G29" s="37">
        <f>'WEEKLY COMPETITIVE REPORT'!G29</f>
        <v>8</v>
      </c>
      <c r="H29" s="37">
        <f>'WEEKLY COMPETITIVE REPORT'!H29</f>
        <v>9</v>
      </c>
      <c r="I29" s="14">
        <f>'WEEKLY COMPETITIVE REPORT'!I29/Y4</f>
        <v>1480.8609356875886</v>
      </c>
      <c r="J29" s="14">
        <f>'WEEKLY COMPETITIVE REPORT'!J29/Y17</f>
        <v>0.13356598984771573</v>
      </c>
      <c r="K29" s="22">
        <f>'WEEKLY COMPETITIVE REPORT'!K29</f>
        <v>234</v>
      </c>
      <c r="L29" s="22">
        <f>'WEEKLY COMPETITIVE REPORT'!L29</f>
        <v>339</v>
      </c>
      <c r="M29" s="64">
        <f>'WEEKLY COMPETITIVE REPORT'!M29</f>
        <v>-31.76959619952494</v>
      </c>
      <c r="N29" s="14">
        <f t="shared" si="3"/>
        <v>164.5401039652876</v>
      </c>
      <c r="O29" s="37">
        <f>'WEEKLY COMPETITIVE REPORT'!O29</f>
        <v>9</v>
      </c>
      <c r="P29" s="14">
        <f>'WEEKLY COMPETITIVE REPORT'!P29/Y4</f>
        <v>2100.7861837865703</v>
      </c>
      <c r="Q29" s="14">
        <f>'WEEKLY COMPETITIVE REPORT'!Q29/Y17</f>
        <v>0.18218591370558376</v>
      </c>
      <c r="R29" s="22">
        <f>'WEEKLY COMPETITIVE REPORT'!R29</f>
        <v>360</v>
      </c>
      <c r="S29" s="22">
        <f>'WEEKLY COMPETITIVE REPORT'!S29</f>
        <v>480</v>
      </c>
      <c r="T29" s="64">
        <f>'WEEKLY COMPETITIVE REPORT'!T29</f>
        <v>-29.037875489769263</v>
      </c>
      <c r="U29" s="14">
        <f>'WEEKLY COMPETITIVE REPORT'!U29/Y4</f>
        <v>151042.66013661554</v>
      </c>
      <c r="V29" s="14">
        <f t="shared" si="4"/>
        <v>233.4206870873967</v>
      </c>
      <c r="W29" s="25">
        <f t="shared" si="5"/>
        <v>153143.44632040212</v>
      </c>
      <c r="X29" s="22">
        <f>'WEEKLY COMPETITIVE REPORT'!X29</f>
        <v>25538</v>
      </c>
      <c r="Y29" s="56">
        <f>'WEEKLY COMPETITIVE REPORT'!Y29</f>
        <v>25898</v>
      </c>
    </row>
    <row r="30" spans="1:25" ht="12.75">
      <c r="A30" s="51">
        <v>17</v>
      </c>
      <c r="B30" s="4">
        <f>'WEEKLY COMPETITIVE REPORT'!B30</f>
        <v>19</v>
      </c>
      <c r="C30" s="4" t="str">
        <f>'WEEKLY COMPETITIVE REPORT'!C30</f>
        <v>JOURNEY 2: THE MYSTERIOUS ISLAND</v>
      </c>
      <c r="D30" s="4" t="str">
        <f>'WEEKLY COMPETITIVE REPORT'!D30</f>
        <v>POTOVANJE V SREDIŠČE ZEMLJE 2: SKRIVNOSTNI OTOK</v>
      </c>
      <c r="E30" s="4" t="str">
        <f>'WEEKLY COMPETITIVE REPORT'!E30</f>
        <v>WB</v>
      </c>
      <c r="F30" s="4" t="str">
        <f>'WEEKLY COMPETITIVE REPORT'!F30</f>
        <v>Blitz</v>
      </c>
      <c r="G30" s="37">
        <f>'WEEKLY COMPETITIVE REPORT'!G30</f>
        <v>9</v>
      </c>
      <c r="H30" s="37">
        <f>'WEEKLY COMPETITIVE REPORT'!H30</f>
        <v>14</v>
      </c>
      <c r="I30" s="14">
        <f>'WEEKLY COMPETITIVE REPORT'!I30/Y4</f>
        <v>1286.2482278644154</v>
      </c>
      <c r="J30" s="14">
        <f>'WEEKLY COMPETITIVE REPORT'!J30/Y17</f>
        <v>0.06717956852791879</v>
      </c>
      <c r="K30" s="22">
        <f>'WEEKLY COMPETITIVE REPORT'!K30</f>
        <v>202</v>
      </c>
      <c r="L30" s="22">
        <f>'WEEKLY COMPETITIVE REPORT'!L30</f>
        <v>188</v>
      </c>
      <c r="M30" s="64">
        <f>'WEEKLY COMPETITIVE REPORT'!M30</f>
        <v>17.827626918536012</v>
      </c>
      <c r="N30" s="14">
        <f t="shared" si="3"/>
        <v>91.87487341888682</v>
      </c>
      <c r="O30" s="37">
        <f>'WEEKLY COMPETITIVE REPORT'!O30</f>
        <v>14</v>
      </c>
      <c r="P30" s="14">
        <f>'WEEKLY COMPETITIVE REPORT'!P30/Y4</f>
        <v>2038.9225415646345</v>
      </c>
      <c r="Q30" s="14">
        <f>'WEEKLY COMPETITIVE REPORT'!Q30/Y17</f>
        <v>0.0735247461928934</v>
      </c>
      <c r="R30" s="22">
        <f>'WEEKLY COMPETITIVE REPORT'!R30</f>
        <v>324</v>
      </c>
      <c r="S30" s="22">
        <f>'WEEKLY COMPETITIVE REPORT'!S30</f>
        <v>207</v>
      </c>
      <c r="T30" s="64">
        <f>'WEEKLY COMPETITIVE REPORT'!T30</f>
        <v>70.65803667745416</v>
      </c>
      <c r="U30" s="14">
        <f>'WEEKLY COMPETITIVE REPORT'!U30/Y4</f>
        <v>145842.24771233406</v>
      </c>
      <c r="V30" s="14">
        <f t="shared" si="4"/>
        <v>145.6373243974739</v>
      </c>
      <c r="W30" s="25">
        <f t="shared" si="5"/>
        <v>147881.1702538987</v>
      </c>
      <c r="X30" s="22">
        <f>'WEEKLY COMPETITIVE REPORT'!X30</f>
        <v>22603</v>
      </c>
      <c r="Y30" s="56">
        <f>'WEEKLY COMPETITIVE REPORT'!Y30</f>
        <v>22927</v>
      </c>
    </row>
    <row r="31" spans="1:25" ht="12.75">
      <c r="A31" s="50">
        <v>18</v>
      </c>
      <c r="B31" s="4" t="str">
        <f>'WEEKLY COMPETITIVE REPORT'!B31</f>
        <v>New</v>
      </c>
      <c r="C31" s="4" t="str">
        <f>'WEEKLY COMPETITIVE REPORT'!C31</f>
        <v>ARCHEO</v>
      </c>
      <c r="D31" s="4" t="str">
        <f>'WEEKLY COMPETITIVE REPORT'!D31</f>
        <v>ARCHEO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1</v>
      </c>
      <c r="H31" s="37">
        <f>'WEEKLY COMPETITIVE REPORT'!H31</f>
        <v>3</v>
      </c>
      <c r="I31" s="14">
        <f>'WEEKLY COMPETITIVE REPORT'!I31/Y4</f>
        <v>648.2794174507023</v>
      </c>
      <c r="J31" s="14">
        <f>'WEEKLY COMPETITIVE REPORT'!J31/Y17</f>
        <v>0</v>
      </c>
      <c r="K31" s="22">
        <f>'WEEKLY COMPETITIVE REPORT'!K31</f>
        <v>115</v>
      </c>
      <c r="L31" s="22">
        <f>'WEEKLY COMPETITIVE REPORT'!L31</f>
        <v>0</v>
      </c>
      <c r="M31" s="64">
        <f>'WEEKLY COMPETITIVE REPORT'!M31</f>
        <v>0</v>
      </c>
      <c r="N31" s="14">
        <f t="shared" si="3"/>
        <v>216.09313915023412</v>
      </c>
      <c r="O31" s="37">
        <f>'WEEKLY COMPETITIVE REPORT'!O31</f>
        <v>3</v>
      </c>
      <c r="P31" s="14">
        <f>'WEEKLY COMPETITIVE REPORT'!P31/Y4</f>
        <v>1060.7036989302744</v>
      </c>
      <c r="Q31" s="14">
        <f>'WEEKLY COMPETITIVE REPORT'!Q31/Y17</f>
        <v>0</v>
      </c>
      <c r="R31" s="22">
        <f>'WEEKLY COMPETITIVE REPORT'!R31</f>
        <v>416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>
        <f t="shared" si="4"/>
        <v>353.5678996434248</v>
      </c>
      <c r="W31" s="25">
        <f t="shared" si="5"/>
        <v>1060.7036989302744</v>
      </c>
      <c r="X31" s="22">
        <f>'WEEKLY COMPETITIVE REPORT'!X31</f>
        <v>0</v>
      </c>
      <c r="Y31" s="56">
        <f>'WEEKLY COMPETITIVE REPORT'!Y31</f>
        <v>416</v>
      </c>
    </row>
    <row r="32" spans="1:25" ht="12.75">
      <c r="A32" s="50">
        <v>19</v>
      </c>
      <c r="B32" s="4">
        <f>'WEEKLY COMPETITIVE REPORT'!B32</f>
        <v>9</v>
      </c>
      <c r="C32" s="4" t="str">
        <f>'WEEKLY COMPETITIVE REPORT'!C32</f>
        <v>JOHN CARTER</v>
      </c>
      <c r="D32" s="4" t="str">
        <f>'WEEKLY COMPETITIVE REPORT'!D32</f>
        <v>JOHN CARTER</v>
      </c>
      <c r="E32" s="4" t="str">
        <f>'WEEKLY COMPETITIVE REPORT'!E32</f>
        <v>BVI</v>
      </c>
      <c r="F32" s="4" t="str">
        <f>'WEEKLY COMPETITIVE REPORT'!F32</f>
        <v>CENEX</v>
      </c>
      <c r="G32" s="37">
        <f>'WEEKLY COMPETITIVE REPORT'!G32</f>
        <v>5</v>
      </c>
      <c r="H32" s="37">
        <f>'WEEKLY COMPETITIVE REPORT'!H32</f>
        <v>13</v>
      </c>
      <c r="I32" s="14">
        <f>'WEEKLY COMPETITIVE REPORT'!I32/Y4</f>
        <v>364.73772393349657</v>
      </c>
      <c r="J32" s="14">
        <f>'WEEKLY COMPETITIVE REPORT'!J32/Y17</f>
        <v>0.13586611675126903</v>
      </c>
      <c r="K32" s="22">
        <f>'WEEKLY COMPETITIVE REPORT'!K32</f>
        <v>85</v>
      </c>
      <c r="L32" s="22">
        <f>'WEEKLY COMPETITIVE REPORT'!L32</f>
        <v>312</v>
      </c>
      <c r="M32" s="64">
        <f>'WEEKLY COMPETITIVE REPORT'!M32</f>
        <v>-83.47927612375949</v>
      </c>
      <c r="N32" s="14">
        <f t="shared" si="3"/>
        <v>28.05674799488435</v>
      </c>
      <c r="O32" s="37">
        <f>'WEEKLY COMPETITIVE REPORT'!O32</f>
        <v>13</v>
      </c>
      <c r="P32" s="14">
        <f>'WEEKLY COMPETITIVE REPORT'!P32/Y4</f>
        <v>457.53318726640026</v>
      </c>
      <c r="Q32" s="14">
        <f>'WEEKLY COMPETITIVE REPORT'!Q32/Y17</f>
        <v>0.1906725888324873</v>
      </c>
      <c r="R32" s="22">
        <f>'WEEKLY COMPETITIVE REPORT'!R32</f>
        <v>107</v>
      </c>
      <c r="S32" s="22">
        <f>'WEEKLY COMPETITIVE REPORT'!S32</f>
        <v>470</v>
      </c>
      <c r="T32" s="64">
        <f>'WEEKLY COMPETITIVE REPORT'!T32</f>
        <v>-85.23294509151414</v>
      </c>
      <c r="U32" s="14">
        <f>'WEEKLY COMPETITIVE REPORT'!U32/Y4</f>
        <v>46152.854749323364</v>
      </c>
      <c r="V32" s="14">
        <f t="shared" si="4"/>
        <v>35.19486055895386</v>
      </c>
      <c r="W32" s="25">
        <f t="shared" si="5"/>
        <v>46610.38793658977</v>
      </c>
      <c r="X32" s="22">
        <f>'WEEKLY COMPETITIVE REPORT'!X32</f>
        <v>6860</v>
      </c>
      <c r="Y32" s="56">
        <f>'WEEKLY COMPETITIVE REPORT'!Y32</f>
        <v>6967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155</v>
      </c>
      <c r="I34" s="32">
        <f>SUM(I14:I33)</f>
        <v>270992.39592731016</v>
      </c>
      <c r="J34" s="31">
        <f>SUM(J14:J33)</f>
        <v>119225.93047819895</v>
      </c>
      <c r="K34" s="31">
        <f>SUM(K14:K33)</f>
        <v>40523</v>
      </c>
      <c r="L34" s="31">
        <f>SUM(L14:L33)</f>
        <v>19221</v>
      </c>
      <c r="M34" s="64">
        <f>'WEEKLY COMPETITIVE REPORT'!M34</f>
        <v>-9.735124924873361</v>
      </c>
      <c r="N34" s="32">
        <f>I34/H34</f>
        <v>1748.3380382407108</v>
      </c>
      <c r="O34" s="40">
        <f>'WEEKLY COMPETITIVE REPORT'!O34</f>
        <v>155</v>
      </c>
      <c r="P34" s="31">
        <f>SUM(P14:P33)</f>
        <v>416862.9978089959</v>
      </c>
      <c r="Q34" s="31">
        <f>SUM(Q14:Q33)</f>
        <v>166506.6924375484</v>
      </c>
      <c r="R34" s="31">
        <f>SUM(R14:R33)</f>
        <v>67150</v>
      </c>
      <c r="S34" s="31">
        <f>SUM(S14:S33)</f>
        <v>28748</v>
      </c>
      <c r="T34" s="65">
        <f>P34/Q34-100%</f>
        <v>1.503581037533062</v>
      </c>
      <c r="U34" s="31">
        <f>SUM(U14:U33)</f>
        <v>1415690.1491648923</v>
      </c>
      <c r="V34" s="32">
        <f>P34/O34</f>
        <v>2689.438695541909</v>
      </c>
      <c r="W34" s="31">
        <f>SUM(W14:W33)</f>
        <v>1832553.1469738884</v>
      </c>
      <c r="X34" s="31">
        <f>SUM(X14:X33)</f>
        <v>242830</v>
      </c>
      <c r="Y34" s="35">
        <f>SUM(Y14:Y33)</f>
        <v>309980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2012-04-12T11:04:10Z</dcterms:modified>
  <cp:category/>
  <cp:version/>
  <cp:contentType/>
  <cp:contentStatus/>
</cp:coreProperties>
</file>