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41" windowWidth="19440" windowHeight="6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<sst xmlns="http://schemas.openxmlformats.org/spreadsheetml/2006/main" count="248" uniqueCount="91">
  <si>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</si>
  <si>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</si>
  <si>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</si>
  <si>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</si>
  <si>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</si>
  <si>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</si>
  <si>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</si>
  <si>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</si>
  <si>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</si>
  <si>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</si>
  <si>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</si>
  <si>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</si>
  <si>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</si>
  <si>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</si>
  <si>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</si>
  <si>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</si>
  <si>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</si>
  <si>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</si>
  <si>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</si>
  <si>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</si>
  <si>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</si>
  <si>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</si>
  <si>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</si>
  <si>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</si>
  <si>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</si>
  <si>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</si>
  <si>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</si>
  <si>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</si>
  <si>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</si>
  <si>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</si>
  <si>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</si>
  <si>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</si>
  <si>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</si>
  <si>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</si>
  <si>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</si>
  <si>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</si>
  <si>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</si>
  <si>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</si>
  <si>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</si>
  <si>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</si>
  <si>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</si>
  <si>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</si>
  <si>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</si>
  <si>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</si>
  <si>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</si>
  <si>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</si>
  <si>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</si>
  <si>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</si>
  <si>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IND</t>
  </si>
  <si>
    <t>Cinemania</t>
  </si>
  <si>
    <t>FOX</t>
  </si>
  <si>
    <t>FIVIA</t>
  </si>
  <si>
    <t>AMERICAN REUNION</t>
  </si>
  <si>
    <t>AMERIŠKA PITA: OBLETNICA</t>
  </si>
  <si>
    <t>BEST EXOTIC MARIGOLD HOTEL</t>
  </si>
  <si>
    <t>EKSOTIČNI HOTEL MARIGOLD</t>
  </si>
  <si>
    <t>LUCKY ONE</t>
  </si>
  <si>
    <t>TALISMAN</t>
  </si>
  <si>
    <t>BATTLESHIP</t>
  </si>
  <si>
    <t>BOJNA LADJA</t>
  </si>
  <si>
    <t>New</t>
  </si>
  <si>
    <t>THE DOLPHIN</t>
  </si>
  <si>
    <t>DELFIN</t>
  </si>
  <si>
    <t>MIRROR, MIRROR</t>
  </si>
  <si>
    <t>ZRCALCE, ZRCALCE</t>
  </si>
  <si>
    <t>PROJECT X</t>
  </si>
  <si>
    <t>PROJEKT X</t>
  </si>
  <si>
    <t>AVENGERS</t>
  </si>
  <si>
    <t>MAŠČEVALCI</t>
  </si>
  <si>
    <t>BVI</t>
  </si>
  <si>
    <t>CENEX</t>
  </si>
  <si>
    <t>THE CABIN IN THE WOODS</t>
  </si>
  <si>
    <t>KOČA V GOZDU</t>
  </si>
  <si>
    <t>STREET DANCE 2</t>
  </si>
  <si>
    <t>ULIČNI PLES 2</t>
  </si>
  <si>
    <t>HABEMUS PAPAM</t>
  </si>
  <si>
    <t>HABEMUS PAPAM: IMAMO PAPEŽA</t>
  </si>
  <si>
    <t>CF</t>
  </si>
  <si>
    <t>10 - May</t>
  </si>
  <si>
    <t>16 - May</t>
  </si>
  <si>
    <t>11 - May</t>
  </si>
  <si>
    <t>13 - May</t>
  </si>
  <si>
    <t>IRON SKY</t>
  </si>
  <si>
    <t>JEKLENO NEBO</t>
  </si>
  <si>
    <t>21 JUMP STREET</t>
  </si>
  <si>
    <t>21 JUMP STREET: MLADENIČ V MODREM</t>
  </si>
  <si>
    <t>SONY</t>
  </si>
  <si>
    <t>DARK SHADOWS</t>
  </si>
  <si>
    <t>TEMNE SENCE</t>
  </si>
  <si>
    <t>INTOUCHABLES</t>
  </si>
  <si>
    <t>PRIJATELJA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</si>
</sst>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80</v>
      </c>
      <c r="L4" s="20"/>
      <c r="M4" s="82" t="s">
        <v>81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78</v>
      </c>
      <c r="L5" s="7"/>
      <c r="M5" s="83" t="s">
        <v>79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41046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67</v>
      </c>
      <c r="D14" s="4" t="s">
        <v>68</v>
      </c>
      <c r="E14" s="15" t="s">
        <v>69</v>
      </c>
      <c r="F14" s="15" t="s">
        <v>70</v>
      </c>
      <c r="G14" s="37">
        <v>2</v>
      </c>
      <c r="H14" s="37">
        <v>14</v>
      </c>
      <c r="I14" s="14">
        <v>26351</v>
      </c>
      <c r="J14" s="14">
        <v>30796</v>
      </c>
      <c r="K14" s="95">
        <v>4543</v>
      </c>
      <c r="L14" s="95">
        <v>5387</v>
      </c>
      <c r="M14" s="64">
        <f>(I14/J14*100)-100</f>
        <v>-14.433692687361997</v>
      </c>
      <c r="N14" s="14">
        <f aca="true" t="shared" si="0" ref="N14:N28">I14/H14</f>
        <v>1882.2142857142858</v>
      </c>
      <c r="O14" s="38">
        <v>14</v>
      </c>
      <c r="P14" s="14">
        <v>38172</v>
      </c>
      <c r="Q14" s="14">
        <v>50216</v>
      </c>
      <c r="R14" s="14">
        <v>7205</v>
      </c>
      <c r="S14" s="14">
        <v>9654</v>
      </c>
      <c r="T14" s="64">
        <f>(P14/Q14*100)-100</f>
        <v>-23.984387446232276</v>
      </c>
      <c r="U14" s="75">
        <v>50216</v>
      </c>
      <c r="V14" s="14">
        <f aca="true" t="shared" si="1" ref="V14:V28">P14/O14</f>
        <v>2726.5714285714284</v>
      </c>
      <c r="W14" s="75">
        <f aca="true" t="shared" si="2" ref="W14:W28">SUM(U14,P14)</f>
        <v>88388</v>
      </c>
      <c r="X14" s="75">
        <v>9654</v>
      </c>
      <c r="Y14" s="76">
        <f aca="true" t="shared" si="3" ref="Y14:Y28">SUM(X14,R14)</f>
        <v>16859</v>
      </c>
    </row>
    <row r="15" spans="1:25" ht="12.75">
      <c r="A15" s="72">
        <v>2</v>
      </c>
      <c r="B15" s="72">
        <v>2</v>
      </c>
      <c r="C15" s="4" t="s">
        <v>73</v>
      </c>
      <c r="D15" s="4" t="s">
        <v>74</v>
      </c>
      <c r="E15" s="15" t="s">
        <v>48</v>
      </c>
      <c r="F15" s="15" t="s">
        <v>42</v>
      </c>
      <c r="G15" s="37">
        <v>2</v>
      </c>
      <c r="H15" s="37">
        <v>11</v>
      </c>
      <c r="I15" s="14">
        <v>14824</v>
      </c>
      <c r="J15" s="14">
        <v>18406</v>
      </c>
      <c r="K15" s="14">
        <v>2602</v>
      </c>
      <c r="L15" s="14">
        <v>3211</v>
      </c>
      <c r="M15" s="64">
        <f>(I15/J15*100)-100</f>
        <v>-19.461045311311537</v>
      </c>
      <c r="N15" s="14">
        <f t="shared" si="0"/>
        <v>1347.6363636363637</v>
      </c>
      <c r="O15" s="73">
        <v>11</v>
      </c>
      <c r="P15" s="22">
        <v>19863</v>
      </c>
      <c r="Q15" s="22">
        <v>25395</v>
      </c>
      <c r="R15" s="22">
        <v>3798</v>
      </c>
      <c r="S15" s="22">
        <v>4927</v>
      </c>
      <c r="T15" s="64">
        <f>(P15/Q15*100)-100</f>
        <v>-21.783815711754286</v>
      </c>
      <c r="U15" s="75">
        <v>26594</v>
      </c>
      <c r="V15" s="14">
        <f t="shared" si="1"/>
        <v>1805.7272727272727</v>
      </c>
      <c r="W15" s="75">
        <f t="shared" si="2"/>
        <v>46457</v>
      </c>
      <c r="X15" s="75">
        <v>5130</v>
      </c>
      <c r="Y15" s="76">
        <f t="shared" si="3"/>
        <v>8928</v>
      </c>
    </row>
    <row r="16" spans="1:25" ht="12.75">
      <c r="A16" s="72">
        <v>3</v>
      </c>
      <c r="B16" s="72" t="s">
        <v>60</v>
      </c>
      <c r="C16" s="4" t="s">
        <v>87</v>
      </c>
      <c r="D16" s="4" t="s">
        <v>88</v>
      </c>
      <c r="E16" s="15" t="s">
        <v>46</v>
      </c>
      <c r="F16" s="15" t="s">
        <v>42</v>
      </c>
      <c r="G16" s="37">
        <v>1</v>
      </c>
      <c r="H16" s="37">
        <v>6</v>
      </c>
      <c r="I16" s="92">
        <v>10980</v>
      </c>
      <c r="J16" s="92"/>
      <c r="K16" s="97">
        <v>2151</v>
      </c>
      <c r="L16" s="97"/>
      <c r="M16" s="64"/>
      <c r="N16" s="14">
        <f t="shared" si="0"/>
        <v>1830</v>
      </c>
      <c r="O16" s="73">
        <v>6</v>
      </c>
      <c r="P16" s="22">
        <v>16799</v>
      </c>
      <c r="Q16" s="22"/>
      <c r="R16" s="22">
        <v>3653</v>
      </c>
      <c r="S16" s="22"/>
      <c r="T16" s="64"/>
      <c r="U16" s="75">
        <v>858</v>
      </c>
      <c r="V16" s="14">
        <f t="shared" si="1"/>
        <v>2799.8333333333335</v>
      </c>
      <c r="W16" s="75">
        <f t="shared" si="2"/>
        <v>17657</v>
      </c>
      <c r="X16" s="75">
        <v>179</v>
      </c>
      <c r="Y16" s="76">
        <f t="shared" si="3"/>
        <v>3832</v>
      </c>
    </row>
    <row r="17" spans="1:25" ht="12.75">
      <c r="A17" s="72">
        <v>4</v>
      </c>
      <c r="B17" s="72">
        <v>4</v>
      </c>
      <c r="C17" s="4" t="s">
        <v>63</v>
      </c>
      <c r="D17" s="4" t="s">
        <v>64</v>
      </c>
      <c r="E17" s="15" t="s">
        <v>48</v>
      </c>
      <c r="F17" s="15" t="s">
        <v>36</v>
      </c>
      <c r="G17" s="37">
        <v>3</v>
      </c>
      <c r="H17" s="37">
        <v>10</v>
      </c>
      <c r="I17" s="24">
        <v>12750</v>
      </c>
      <c r="J17" s="24">
        <v>13667</v>
      </c>
      <c r="K17" s="92">
        <v>2634</v>
      </c>
      <c r="L17" s="92">
        <v>2788</v>
      </c>
      <c r="M17" s="64">
        <f>(I17/J17*100)-100</f>
        <v>-6.709592448964656</v>
      </c>
      <c r="N17" s="14">
        <f t="shared" si="0"/>
        <v>1275</v>
      </c>
      <c r="O17" s="37">
        <v>10</v>
      </c>
      <c r="P17" s="22">
        <v>16179</v>
      </c>
      <c r="Q17" s="22">
        <v>18056</v>
      </c>
      <c r="R17" s="22">
        <v>3532</v>
      </c>
      <c r="S17" s="22">
        <v>3936</v>
      </c>
      <c r="T17" s="64">
        <f>(P17/Q17*100)-100</f>
        <v>-10.395436420026584</v>
      </c>
      <c r="U17" s="75">
        <v>44799</v>
      </c>
      <c r="V17" s="14">
        <f t="shared" si="1"/>
        <v>1617.9</v>
      </c>
      <c r="W17" s="75">
        <f t="shared" si="2"/>
        <v>60978</v>
      </c>
      <c r="X17" s="75">
        <v>9829</v>
      </c>
      <c r="Y17" s="76">
        <f t="shared" si="3"/>
        <v>13361</v>
      </c>
    </row>
    <row r="18" spans="1:25" ht="13.5" customHeight="1">
      <c r="A18" s="72">
        <v>5</v>
      </c>
      <c r="B18" s="72">
        <v>3</v>
      </c>
      <c r="C18" s="4" t="s">
        <v>52</v>
      </c>
      <c r="D18" s="4" t="s">
        <v>53</v>
      </c>
      <c r="E18" s="15" t="s">
        <v>47</v>
      </c>
      <c r="F18" s="15" t="s">
        <v>36</v>
      </c>
      <c r="G18" s="37">
        <v>6</v>
      </c>
      <c r="H18" s="37">
        <v>11</v>
      </c>
      <c r="I18" s="14">
        <v>8919</v>
      </c>
      <c r="J18" s="14">
        <v>16171</v>
      </c>
      <c r="K18" s="92">
        <v>1752</v>
      </c>
      <c r="L18" s="92">
        <v>3215</v>
      </c>
      <c r="M18" s="64">
        <f>(I18/J18*100)-100</f>
        <v>-44.845711458784244</v>
      </c>
      <c r="N18" s="14">
        <f t="shared" si="0"/>
        <v>810.8181818181819</v>
      </c>
      <c r="O18" s="37">
        <v>11</v>
      </c>
      <c r="P18" s="22">
        <v>12702</v>
      </c>
      <c r="Q18" s="22">
        <v>21760</v>
      </c>
      <c r="R18" s="22">
        <v>2699</v>
      </c>
      <c r="S18" s="22">
        <v>4691</v>
      </c>
      <c r="T18" s="64">
        <f>(P18/Q18*100)-100</f>
        <v>-41.626838235294116</v>
      </c>
      <c r="U18" s="75">
        <v>387363</v>
      </c>
      <c r="V18" s="14">
        <f t="shared" si="1"/>
        <v>1154.7272727272727</v>
      </c>
      <c r="W18" s="75">
        <f t="shared" si="2"/>
        <v>400065</v>
      </c>
      <c r="X18" s="75">
        <v>84367</v>
      </c>
      <c r="Y18" s="76">
        <f t="shared" si="3"/>
        <v>87066</v>
      </c>
    </row>
    <row r="19" spans="1:25" ht="12.75">
      <c r="A19" s="72">
        <v>6</v>
      </c>
      <c r="B19" s="72" t="s">
        <v>60</v>
      </c>
      <c r="C19" s="4" t="s">
        <v>84</v>
      </c>
      <c r="D19" s="4" t="s">
        <v>85</v>
      </c>
      <c r="E19" s="15" t="s">
        <v>86</v>
      </c>
      <c r="F19" s="15" t="s">
        <v>77</v>
      </c>
      <c r="G19" s="37">
        <v>1</v>
      </c>
      <c r="H19" s="37">
        <v>4</v>
      </c>
      <c r="I19" s="24">
        <v>7816</v>
      </c>
      <c r="J19" s="24"/>
      <c r="K19" s="99">
        <v>1543</v>
      </c>
      <c r="L19" s="99"/>
      <c r="M19" s="64"/>
      <c r="N19" s="14">
        <f t="shared" si="0"/>
        <v>1954</v>
      </c>
      <c r="O19" s="73">
        <v>4</v>
      </c>
      <c r="P19" s="22">
        <v>11581</v>
      </c>
      <c r="Q19" s="22"/>
      <c r="R19" s="22">
        <v>2593</v>
      </c>
      <c r="S19" s="22"/>
      <c r="T19" s="64"/>
      <c r="U19" s="75"/>
      <c r="V19" s="14">
        <f t="shared" si="1"/>
        <v>2895.25</v>
      </c>
      <c r="W19" s="75">
        <f t="shared" si="2"/>
        <v>11581</v>
      </c>
      <c r="X19" s="75"/>
      <c r="Y19" s="76">
        <f t="shared" si="3"/>
        <v>2593</v>
      </c>
    </row>
    <row r="20" spans="1:25" ht="12.75">
      <c r="A20" s="72">
        <v>7</v>
      </c>
      <c r="B20" s="72">
        <v>5</v>
      </c>
      <c r="C20" s="86" t="s">
        <v>65</v>
      </c>
      <c r="D20" s="86" t="s">
        <v>66</v>
      </c>
      <c r="E20" s="15" t="s">
        <v>46</v>
      </c>
      <c r="F20" s="15" t="s">
        <v>42</v>
      </c>
      <c r="G20" s="37">
        <v>3</v>
      </c>
      <c r="H20" s="37">
        <v>8</v>
      </c>
      <c r="I20" s="24">
        <v>6293</v>
      </c>
      <c r="J20" s="24">
        <v>9255</v>
      </c>
      <c r="K20" s="14">
        <v>1324</v>
      </c>
      <c r="L20" s="14">
        <v>1836</v>
      </c>
      <c r="M20" s="64">
        <f>(I20/J20*100)-100</f>
        <v>-32.00432198811454</v>
      </c>
      <c r="N20" s="14">
        <f t="shared" si="0"/>
        <v>786.625</v>
      </c>
      <c r="O20" s="73">
        <v>8</v>
      </c>
      <c r="P20" s="14">
        <v>8835</v>
      </c>
      <c r="Q20" s="14">
        <v>13723</v>
      </c>
      <c r="R20" s="14">
        <v>1987</v>
      </c>
      <c r="S20" s="14">
        <v>3039</v>
      </c>
      <c r="T20" s="64">
        <f>(P20/Q20*100)-100</f>
        <v>-35.61903373897836</v>
      </c>
      <c r="U20" s="75">
        <v>41192</v>
      </c>
      <c r="V20" s="14">
        <f t="shared" si="1"/>
        <v>1104.375</v>
      </c>
      <c r="W20" s="75">
        <f t="shared" si="2"/>
        <v>50027</v>
      </c>
      <c r="X20" s="75">
        <v>9262</v>
      </c>
      <c r="Y20" s="76">
        <f t="shared" si="3"/>
        <v>11249</v>
      </c>
    </row>
    <row r="21" spans="1:25" ht="12.75">
      <c r="A21" s="72">
        <v>8</v>
      </c>
      <c r="B21" s="72" t="s">
        <v>60</v>
      </c>
      <c r="C21" s="4" t="s">
        <v>89</v>
      </c>
      <c r="D21" s="4" t="s">
        <v>90</v>
      </c>
      <c r="E21" s="15" t="s">
        <v>48</v>
      </c>
      <c r="F21" s="15" t="s">
        <v>42</v>
      </c>
      <c r="G21" s="37">
        <v>1</v>
      </c>
      <c r="H21" s="37">
        <v>4</v>
      </c>
      <c r="I21" s="14">
        <v>5494</v>
      </c>
      <c r="J21" s="14"/>
      <c r="K21" s="14">
        <v>1053</v>
      </c>
      <c r="L21" s="14"/>
      <c r="M21" s="64"/>
      <c r="N21" s="14">
        <f t="shared" si="0"/>
        <v>1373.5</v>
      </c>
      <c r="O21" s="73">
        <v>4</v>
      </c>
      <c r="P21" s="14">
        <v>8428</v>
      </c>
      <c r="Q21" s="14"/>
      <c r="R21" s="14">
        <v>1710</v>
      </c>
      <c r="S21" s="14"/>
      <c r="T21" s="64"/>
      <c r="U21" s="75">
        <v>1925</v>
      </c>
      <c r="V21" s="14">
        <f t="shared" si="1"/>
        <v>2107</v>
      </c>
      <c r="W21" s="75">
        <f t="shared" si="2"/>
        <v>10353</v>
      </c>
      <c r="X21" s="75">
        <v>390</v>
      </c>
      <c r="Y21" s="76">
        <f t="shared" si="3"/>
        <v>2100</v>
      </c>
    </row>
    <row r="22" spans="1:25" ht="12.75">
      <c r="A22" s="72">
        <v>9</v>
      </c>
      <c r="B22" s="72" t="s">
        <v>60</v>
      </c>
      <c r="C22" s="4" t="s">
        <v>82</v>
      </c>
      <c r="D22" s="4" t="s">
        <v>83</v>
      </c>
      <c r="E22" s="15" t="s">
        <v>48</v>
      </c>
      <c r="F22" s="15" t="s">
        <v>49</v>
      </c>
      <c r="G22" s="37">
        <v>1</v>
      </c>
      <c r="H22" s="37">
        <v>4</v>
      </c>
      <c r="I22" s="24">
        <v>4543</v>
      </c>
      <c r="J22" s="24"/>
      <c r="K22" s="24">
        <v>883</v>
      </c>
      <c r="L22" s="24"/>
      <c r="M22" s="64"/>
      <c r="N22" s="14">
        <f t="shared" si="0"/>
        <v>1135.75</v>
      </c>
      <c r="O22" s="73">
        <v>4</v>
      </c>
      <c r="P22" s="14">
        <v>7524</v>
      </c>
      <c r="Q22" s="14"/>
      <c r="R22" s="14">
        <v>1585</v>
      </c>
      <c r="S22" s="14"/>
      <c r="T22" s="64"/>
      <c r="U22" s="75">
        <v>2288</v>
      </c>
      <c r="V22" s="14">
        <f t="shared" si="1"/>
        <v>1881</v>
      </c>
      <c r="W22" s="75">
        <f t="shared" si="2"/>
        <v>9812</v>
      </c>
      <c r="X22" s="75">
        <v>1024</v>
      </c>
      <c r="Y22" s="76">
        <f t="shared" si="3"/>
        <v>2609</v>
      </c>
    </row>
    <row r="23" spans="1:25" ht="12.75">
      <c r="A23" s="72">
        <v>10</v>
      </c>
      <c r="B23" s="72">
        <v>9</v>
      </c>
      <c r="C23" s="86" t="s">
        <v>61</v>
      </c>
      <c r="D23" s="86" t="s">
        <v>62</v>
      </c>
      <c r="E23" s="15" t="s">
        <v>48</v>
      </c>
      <c r="F23" s="15" t="s">
        <v>51</v>
      </c>
      <c r="G23" s="37">
        <v>3</v>
      </c>
      <c r="H23" s="37">
        <v>6</v>
      </c>
      <c r="I23" s="24">
        <v>4499</v>
      </c>
      <c r="J23" s="24">
        <v>3266</v>
      </c>
      <c r="K23" s="24">
        <v>952</v>
      </c>
      <c r="L23" s="24">
        <v>701</v>
      </c>
      <c r="M23" s="64">
        <f aca="true" t="shared" si="4" ref="M23:M28">(I23/J23*100)-100</f>
        <v>37.752602571953446</v>
      </c>
      <c r="N23" s="14">
        <f t="shared" si="0"/>
        <v>749.8333333333334</v>
      </c>
      <c r="O23" s="37">
        <v>6</v>
      </c>
      <c r="P23" s="14">
        <v>5962</v>
      </c>
      <c r="Q23" s="14">
        <v>4899</v>
      </c>
      <c r="R23" s="14">
        <v>1343</v>
      </c>
      <c r="S23" s="14">
        <v>1186</v>
      </c>
      <c r="T23" s="64">
        <f aca="true" t="shared" si="5" ref="T23:T28">(P23/Q23*100)-100</f>
        <v>21.698305776689125</v>
      </c>
      <c r="U23" s="94">
        <v>9249</v>
      </c>
      <c r="V23" s="14">
        <f t="shared" si="1"/>
        <v>993.6666666666666</v>
      </c>
      <c r="W23" s="75">
        <f t="shared" si="2"/>
        <v>15211</v>
      </c>
      <c r="X23" s="77">
        <v>2203</v>
      </c>
      <c r="Y23" s="76">
        <f t="shared" si="3"/>
        <v>3546</v>
      </c>
    </row>
    <row r="24" spans="1:25" ht="12.75">
      <c r="A24" s="72">
        <v>11</v>
      </c>
      <c r="B24" s="72">
        <v>6</v>
      </c>
      <c r="C24" s="4" t="s">
        <v>71</v>
      </c>
      <c r="D24" s="4" t="s">
        <v>72</v>
      </c>
      <c r="E24" s="15" t="s">
        <v>48</v>
      </c>
      <c r="F24" s="15" t="s">
        <v>49</v>
      </c>
      <c r="G24" s="37">
        <v>2</v>
      </c>
      <c r="H24" s="37">
        <v>4</v>
      </c>
      <c r="I24" s="24">
        <v>3605</v>
      </c>
      <c r="J24" s="24">
        <v>7358</v>
      </c>
      <c r="K24" s="24">
        <v>709</v>
      </c>
      <c r="L24" s="24">
        <v>1464</v>
      </c>
      <c r="M24" s="64">
        <f t="shared" si="4"/>
        <v>-51.005708072845884</v>
      </c>
      <c r="N24" s="14">
        <f t="shared" si="0"/>
        <v>901.25</v>
      </c>
      <c r="O24" s="38">
        <v>4</v>
      </c>
      <c r="P24" s="14">
        <v>5581</v>
      </c>
      <c r="Q24" s="14">
        <v>10860</v>
      </c>
      <c r="R24" s="14">
        <v>1220</v>
      </c>
      <c r="S24" s="14">
        <v>2379</v>
      </c>
      <c r="T24" s="64">
        <f t="shared" si="5"/>
        <v>-48.60957642725599</v>
      </c>
      <c r="U24" s="75">
        <v>10860</v>
      </c>
      <c r="V24" s="14">
        <f t="shared" si="1"/>
        <v>1395.25</v>
      </c>
      <c r="W24" s="75">
        <f t="shared" si="2"/>
        <v>16441</v>
      </c>
      <c r="X24" s="77">
        <v>2379</v>
      </c>
      <c r="Y24" s="76">
        <f t="shared" si="3"/>
        <v>3599</v>
      </c>
    </row>
    <row r="25" spans="1:25" ht="12.75" customHeight="1">
      <c r="A25" s="72">
        <v>12</v>
      </c>
      <c r="B25" s="72">
        <v>7</v>
      </c>
      <c r="C25" s="4" t="s">
        <v>56</v>
      </c>
      <c r="D25" s="4" t="s">
        <v>57</v>
      </c>
      <c r="E25" s="15" t="s">
        <v>46</v>
      </c>
      <c r="F25" s="15" t="s">
        <v>42</v>
      </c>
      <c r="G25" s="37">
        <v>4</v>
      </c>
      <c r="H25" s="37">
        <v>6</v>
      </c>
      <c r="I25" s="24">
        <v>3456</v>
      </c>
      <c r="J25" s="24">
        <v>6055</v>
      </c>
      <c r="K25" s="92">
        <v>675</v>
      </c>
      <c r="L25" s="92">
        <v>1186</v>
      </c>
      <c r="M25" s="64">
        <f t="shared" si="4"/>
        <v>-42.92320396366639</v>
      </c>
      <c r="N25" s="14">
        <f t="shared" si="0"/>
        <v>576</v>
      </c>
      <c r="O25" s="73">
        <v>6</v>
      </c>
      <c r="P25" s="14">
        <v>5097</v>
      </c>
      <c r="Q25" s="14">
        <v>8821</v>
      </c>
      <c r="R25" s="24">
        <v>1095</v>
      </c>
      <c r="S25" s="24">
        <v>1935</v>
      </c>
      <c r="T25" s="64">
        <f t="shared" si="5"/>
        <v>-42.2174356648906</v>
      </c>
      <c r="U25" s="100">
        <v>42314</v>
      </c>
      <c r="V25" s="14">
        <f t="shared" si="1"/>
        <v>849.5</v>
      </c>
      <c r="W25" s="75">
        <f t="shared" si="2"/>
        <v>47411</v>
      </c>
      <c r="X25" s="75">
        <v>9327</v>
      </c>
      <c r="Y25" s="76">
        <f t="shared" si="3"/>
        <v>10422</v>
      </c>
    </row>
    <row r="26" spans="1:25" ht="12.75" customHeight="1">
      <c r="A26" s="72">
        <v>13</v>
      </c>
      <c r="B26" s="72">
        <v>11</v>
      </c>
      <c r="C26" s="4" t="s">
        <v>54</v>
      </c>
      <c r="D26" s="4" t="s">
        <v>55</v>
      </c>
      <c r="E26" s="15" t="s">
        <v>50</v>
      </c>
      <c r="F26" s="15" t="s">
        <v>42</v>
      </c>
      <c r="G26" s="37">
        <v>5</v>
      </c>
      <c r="H26" s="37">
        <v>4</v>
      </c>
      <c r="I26" s="14">
        <v>2856</v>
      </c>
      <c r="J26" s="14">
        <v>2355</v>
      </c>
      <c r="K26" s="14">
        <v>546</v>
      </c>
      <c r="L26" s="14">
        <v>450</v>
      </c>
      <c r="M26" s="64">
        <f t="shared" si="4"/>
        <v>21.273885350318466</v>
      </c>
      <c r="N26" s="14">
        <f t="shared" si="0"/>
        <v>714</v>
      </c>
      <c r="O26" s="73">
        <v>4</v>
      </c>
      <c r="P26" s="22">
        <v>4294</v>
      </c>
      <c r="Q26" s="22">
        <v>4152</v>
      </c>
      <c r="R26" s="22">
        <v>868</v>
      </c>
      <c r="S26" s="22">
        <v>853</v>
      </c>
      <c r="T26" s="64">
        <f t="shared" si="5"/>
        <v>3.4200385356454746</v>
      </c>
      <c r="U26" s="77">
        <v>37284</v>
      </c>
      <c r="V26" s="14">
        <f t="shared" si="1"/>
        <v>1073.5</v>
      </c>
      <c r="W26" s="75">
        <f t="shared" si="2"/>
        <v>41578</v>
      </c>
      <c r="X26" s="75">
        <v>7658</v>
      </c>
      <c r="Y26" s="76">
        <f t="shared" si="3"/>
        <v>8526</v>
      </c>
    </row>
    <row r="27" spans="1:25" ht="12.75">
      <c r="A27" s="72">
        <v>14</v>
      </c>
      <c r="B27" s="72">
        <v>8</v>
      </c>
      <c r="C27" s="4" t="s">
        <v>58</v>
      </c>
      <c r="D27" s="4" t="s">
        <v>59</v>
      </c>
      <c r="E27" s="15" t="s">
        <v>47</v>
      </c>
      <c r="F27" s="15" t="s">
        <v>36</v>
      </c>
      <c r="G27" s="37">
        <v>4</v>
      </c>
      <c r="H27" s="37">
        <v>9</v>
      </c>
      <c r="I27" s="24">
        <v>2472</v>
      </c>
      <c r="J27" s="24">
        <v>5913</v>
      </c>
      <c r="K27" s="14">
        <v>474</v>
      </c>
      <c r="L27" s="14">
        <v>1116</v>
      </c>
      <c r="M27" s="64">
        <f t="shared" si="4"/>
        <v>-58.19381024860477</v>
      </c>
      <c r="N27" s="14">
        <f t="shared" si="0"/>
        <v>274.6666666666667</v>
      </c>
      <c r="O27" s="73">
        <v>9</v>
      </c>
      <c r="P27" s="14">
        <v>3597</v>
      </c>
      <c r="Q27" s="14">
        <v>8124</v>
      </c>
      <c r="R27" s="14">
        <v>745</v>
      </c>
      <c r="S27" s="14">
        <v>1658</v>
      </c>
      <c r="T27" s="64">
        <f t="shared" si="5"/>
        <v>-55.723781388478585</v>
      </c>
      <c r="U27" s="75">
        <v>63510</v>
      </c>
      <c r="V27" s="14">
        <f t="shared" si="1"/>
        <v>399.6666666666667</v>
      </c>
      <c r="W27" s="75">
        <f t="shared" si="2"/>
        <v>67107</v>
      </c>
      <c r="X27" s="77">
        <v>13250</v>
      </c>
      <c r="Y27" s="76">
        <f t="shared" si="3"/>
        <v>13995</v>
      </c>
    </row>
    <row r="28" spans="1:25" ht="12.75">
      <c r="A28" s="72">
        <v>15</v>
      </c>
      <c r="B28" s="72">
        <v>14</v>
      </c>
      <c r="C28" s="4" t="s">
        <v>75</v>
      </c>
      <c r="D28" s="4" t="s">
        <v>76</v>
      </c>
      <c r="E28" s="15" t="s">
        <v>48</v>
      </c>
      <c r="F28" s="15" t="s">
        <v>77</v>
      </c>
      <c r="G28" s="37">
        <v>2</v>
      </c>
      <c r="H28" s="37">
        <v>1</v>
      </c>
      <c r="I28" s="24">
        <v>1014</v>
      </c>
      <c r="J28" s="24">
        <v>1116</v>
      </c>
      <c r="K28" s="14">
        <v>220</v>
      </c>
      <c r="L28" s="14">
        <v>238</v>
      </c>
      <c r="M28" s="64">
        <f t="shared" si="4"/>
        <v>-9.13978494623656</v>
      </c>
      <c r="N28" s="14">
        <f t="shared" si="0"/>
        <v>1014</v>
      </c>
      <c r="O28" s="37">
        <v>1</v>
      </c>
      <c r="P28" s="14">
        <v>1572</v>
      </c>
      <c r="Q28" s="14">
        <v>1484</v>
      </c>
      <c r="R28" s="14">
        <v>347</v>
      </c>
      <c r="S28" s="14">
        <v>393</v>
      </c>
      <c r="T28" s="64">
        <f t="shared" si="5"/>
        <v>5.9299191374663</v>
      </c>
      <c r="U28" s="75">
        <v>7704</v>
      </c>
      <c r="V28" s="14">
        <f t="shared" si="1"/>
        <v>1572</v>
      </c>
      <c r="W28" s="75">
        <f t="shared" si="2"/>
        <v>9276</v>
      </c>
      <c r="X28" s="77">
        <v>1743</v>
      </c>
      <c r="Y28" s="76">
        <f t="shared" si="3"/>
        <v>2090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92"/>
      <c r="J29" s="92"/>
      <c r="K29" s="97"/>
      <c r="L29" s="97"/>
      <c r="M29" s="64"/>
      <c r="N29" s="14"/>
      <c r="O29" s="73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95"/>
      <c r="L30" s="95"/>
      <c r="M30" s="64"/>
      <c r="N30" s="14"/>
      <c r="O30" s="73"/>
      <c r="P30" s="74"/>
      <c r="Q30" s="74"/>
      <c r="R30" s="74"/>
      <c r="S30" s="7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6"/>
      <c r="D31" s="4"/>
      <c r="E31" s="15"/>
      <c r="F31" s="15"/>
      <c r="G31" s="37"/>
      <c r="H31" s="37"/>
      <c r="I31" s="24"/>
      <c r="J31" s="24"/>
      <c r="K31" s="98"/>
      <c r="L31" s="98"/>
      <c r="M31" s="64"/>
      <c r="N31" s="14"/>
      <c r="O31" s="38"/>
      <c r="P31" s="14"/>
      <c r="Q31" s="14"/>
      <c r="R31" s="14"/>
      <c r="S31" s="14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102</v>
      </c>
      <c r="I34" s="31">
        <f>SUM(I14:I33)</f>
        <v>115872</v>
      </c>
      <c r="J34" s="31">
        <v>232940</v>
      </c>
      <c r="K34" s="31">
        <f>SUM(K14:K33)</f>
        <v>22061</v>
      </c>
      <c r="L34" s="31">
        <v>44683</v>
      </c>
      <c r="M34" s="68">
        <f>(I34/J34*100)-100</f>
        <v>-50.25671846827509</v>
      </c>
      <c r="N34" s="32">
        <f>I34/H34</f>
        <v>1136</v>
      </c>
      <c r="O34" s="34">
        <f>SUM(O14:O33)</f>
        <v>102</v>
      </c>
      <c r="P34" s="31">
        <f>SUM(P14:P33)</f>
        <v>166186</v>
      </c>
      <c r="Q34" s="31">
        <v>348995</v>
      </c>
      <c r="R34" s="31">
        <f>SUM(R14:R33)</f>
        <v>34380</v>
      </c>
      <c r="S34" s="31">
        <v>70166</v>
      </c>
      <c r="T34" s="68">
        <f>(P34/Q34*100)-100</f>
        <v>-52.38155274430866</v>
      </c>
      <c r="U34" s="78">
        <f>SUM(U14:U33)</f>
        <v>726156</v>
      </c>
      <c r="V34" s="32">
        <f>P34/O34</f>
        <v>1629.2745098039215</v>
      </c>
      <c r="W34" s="90">
        <f>SUM(U34,P34)</f>
        <v>892342</v>
      </c>
      <c r="X34" s="79">
        <f>SUM(X14:X33)</f>
        <v>156395</v>
      </c>
      <c r="Y34" s="35">
        <f>SUM(Y14:Y33)</f>
        <v>190775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11 - May</v>
      </c>
      <c r="L4" s="20"/>
      <c r="M4" s="62" t="str">
        <f>'WEEKLY COMPETITIVE REPORT'!M4</f>
        <v>13 -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10 - May</v>
      </c>
      <c r="L5" s="7"/>
      <c r="M5" s="63" t="str">
        <f>'WEEKLY COMPETITIVE REPORT'!M5</f>
        <v>16 -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41046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AVENGERS</v>
      </c>
      <c r="D14" s="4" t="str">
        <f>'WEEKLY COMPETITIVE REPORT'!D14</f>
        <v>MAŠČEVALCI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2</v>
      </c>
      <c r="H14" s="37">
        <f>'WEEKLY COMPETITIVE REPORT'!H14</f>
        <v>14</v>
      </c>
      <c r="I14" s="14">
        <f>'WEEKLY COMPETITIVE REPORT'!I14/Y4</f>
        <v>33961.85075396314</v>
      </c>
      <c r="J14" s="14">
        <f>'WEEKLY COMPETITIVE REPORT'!J14/Y4</f>
        <v>39690.68178889032</v>
      </c>
      <c r="K14" s="22">
        <f>'WEEKLY COMPETITIVE REPORT'!K14</f>
        <v>4543</v>
      </c>
      <c r="L14" s="22">
        <f>'WEEKLY COMPETITIVE REPORT'!L14</f>
        <v>5387</v>
      </c>
      <c r="M14" s="64">
        <f>'WEEKLY COMPETITIVE REPORT'!M14</f>
        <v>-14.433692687361997</v>
      </c>
      <c r="N14" s="14">
        <f aca="true" t="shared" si="0" ref="N14:N20">I14/H14</f>
        <v>2425.8464824259386</v>
      </c>
      <c r="O14" s="37">
        <f>'WEEKLY COMPETITIVE REPORT'!O14</f>
        <v>14</v>
      </c>
      <c r="P14" s="14">
        <f>'WEEKLY COMPETITIVE REPORT'!P14/Y4</f>
        <v>49197.06147699446</v>
      </c>
      <c r="Q14" s="14">
        <f>'WEEKLY COMPETITIVE REPORT'!Q14/Y4</f>
        <v>64719.68037118185</v>
      </c>
      <c r="R14" s="22">
        <f>'WEEKLY COMPETITIVE REPORT'!R14</f>
        <v>7205</v>
      </c>
      <c r="S14" s="22">
        <f>'WEEKLY COMPETITIVE REPORT'!S14</f>
        <v>9654</v>
      </c>
      <c r="T14" s="64">
        <f>'WEEKLY COMPETITIVE REPORT'!T14</f>
        <v>-23.984387446232276</v>
      </c>
      <c r="U14" s="14">
        <f>'WEEKLY COMPETITIVE REPORT'!U14/Y4</f>
        <v>64719.68037118185</v>
      </c>
      <c r="V14" s="14">
        <f aca="true" t="shared" si="1" ref="V14:V20">P14/O14</f>
        <v>3514.0758197853183</v>
      </c>
      <c r="W14" s="25">
        <f aca="true" t="shared" si="2" ref="W14:W20">P14+U14</f>
        <v>113916.74184817632</v>
      </c>
      <c r="X14" s="22">
        <f>'WEEKLY COMPETITIVE REPORT'!X14</f>
        <v>9654</v>
      </c>
      <c r="Y14" s="56">
        <f>'WEEKLY COMPETITIVE REPORT'!Y14</f>
        <v>16859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STREET DANCE 2</v>
      </c>
      <c r="D15" s="4" t="str">
        <f>'WEEKLY COMPETITIVE REPORT'!D15</f>
        <v>ULIČNI PLES 2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11</v>
      </c>
      <c r="I15" s="14">
        <f>'WEEKLY COMPETITIVE REPORT'!I15/Y4</f>
        <v>19105.55483954118</v>
      </c>
      <c r="J15" s="14">
        <f>'WEEKLY COMPETITIVE REPORT'!J15/Y4</f>
        <v>23722.129140353136</v>
      </c>
      <c r="K15" s="22">
        <f>'WEEKLY COMPETITIVE REPORT'!K15</f>
        <v>2602</v>
      </c>
      <c r="L15" s="22">
        <f>'WEEKLY COMPETITIVE REPORT'!L15</f>
        <v>3211</v>
      </c>
      <c r="M15" s="64">
        <f>'WEEKLY COMPETITIVE REPORT'!M15</f>
        <v>-19.461045311311537</v>
      </c>
      <c r="N15" s="14">
        <f t="shared" si="0"/>
        <v>1736.8686217764707</v>
      </c>
      <c r="O15" s="37">
        <f>'WEEKLY COMPETITIVE REPORT'!O15</f>
        <v>11</v>
      </c>
      <c r="P15" s="14">
        <f>'WEEKLY COMPETITIVE REPORT'!P15/Y4</f>
        <v>25599.948446964812</v>
      </c>
      <c r="Q15" s="14">
        <f>'WEEKLY COMPETITIVE REPORT'!Q15/Y4</f>
        <v>32729.733213042917</v>
      </c>
      <c r="R15" s="22">
        <f>'WEEKLY COMPETITIVE REPORT'!R15</f>
        <v>3798</v>
      </c>
      <c r="S15" s="22">
        <f>'WEEKLY COMPETITIVE REPORT'!S15</f>
        <v>4927</v>
      </c>
      <c r="T15" s="64">
        <f>'WEEKLY COMPETITIVE REPORT'!T15</f>
        <v>-21.783815711754286</v>
      </c>
      <c r="U15" s="14">
        <f>'WEEKLY COMPETITIVE REPORT'!U15/Y4</f>
        <v>34275.03544271169</v>
      </c>
      <c r="V15" s="14">
        <f t="shared" si="1"/>
        <v>2327.2680406331647</v>
      </c>
      <c r="W15" s="25">
        <f t="shared" si="2"/>
        <v>59874.9838896765</v>
      </c>
      <c r="X15" s="22">
        <f>'WEEKLY COMPETITIVE REPORT'!X15</f>
        <v>5130</v>
      </c>
      <c r="Y15" s="56">
        <f>'WEEKLY COMPETITIVE REPORT'!Y15</f>
        <v>8928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DARK SHADOWS</v>
      </c>
      <c r="D16" s="4" t="str">
        <f>'WEEKLY COMPETITIVE REPORT'!D16</f>
        <v>TEMNE SENCE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6</v>
      </c>
      <c r="I16" s="14">
        <f>'WEEKLY COMPETITIVE REPORT'!I16/Y4</f>
        <v>14151.308158267817</v>
      </c>
      <c r="J16" s="14">
        <f>'WEEKLY COMPETITIVE REPORT'!J16/Y4</f>
        <v>0</v>
      </c>
      <c r="K16" s="22">
        <f>'WEEKLY COMPETITIVE REPORT'!K16</f>
        <v>2151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2358.5513597113027</v>
      </c>
      <c r="O16" s="37">
        <f>'WEEKLY COMPETITIVE REPORT'!O16</f>
        <v>6</v>
      </c>
      <c r="P16" s="14">
        <f>'WEEKLY COMPETITIVE REPORT'!P16/Y4</f>
        <v>21650.98595179791</v>
      </c>
      <c r="Q16" s="14">
        <f>'WEEKLY COMPETITIVE REPORT'!Q16/Y4</f>
        <v>0</v>
      </c>
      <c r="R16" s="22">
        <f>'WEEKLY COMPETITIVE REPORT'!R16</f>
        <v>3653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1105.8126047171027</v>
      </c>
      <c r="V16" s="14">
        <f t="shared" si="1"/>
        <v>3608.497658632985</v>
      </c>
      <c r="W16" s="25">
        <f t="shared" si="2"/>
        <v>22756.798556515012</v>
      </c>
      <c r="X16" s="22">
        <f>'WEEKLY COMPETITIVE REPORT'!X16</f>
        <v>179</v>
      </c>
      <c r="Y16" s="56">
        <f>'WEEKLY COMPETITIVE REPORT'!Y16</f>
        <v>3832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MIRROR, MIRROR</v>
      </c>
      <c r="D17" s="4" t="str">
        <f>'WEEKLY COMPETITIVE REPORT'!D17</f>
        <v>ZRCALCE, ZRCALCE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10</v>
      </c>
      <c r="I17" s="14">
        <f>'WEEKLY COMPETITIVE REPORT'!I17/Y4</f>
        <v>16432.529965201702</v>
      </c>
      <c r="J17" s="14">
        <f>'WEEKLY COMPETITIVE REPORT'!J17/Y4</f>
        <v>17614.3832968166</v>
      </c>
      <c r="K17" s="22">
        <f>'WEEKLY COMPETITIVE REPORT'!K17</f>
        <v>2634</v>
      </c>
      <c r="L17" s="22">
        <f>'WEEKLY COMPETITIVE REPORT'!L17</f>
        <v>2788</v>
      </c>
      <c r="M17" s="64">
        <f>'WEEKLY COMPETITIVE REPORT'!M17</f>
        <v>-6.709592448964656</v>
      </c>
      <c r="N17" s="14">
        <f t="shared" si="0"/>
        <v>1643.2529965201702</v>
      </c>
      <c r="O17" s="37">
        <f>'WEEKLY COMPETITIVE REPORT'!O17</f>
        <v>10</v>
      </c>
      <c r="P17" s="14">
        <f>'WEEKLY COMPETITIVE REPORT'!P17/Y4</f>
        <v>20851.91390643124</v>
      </c>
      <c r="Q17" s="14">
        <f>'WEEKLY COMPETITIVE REPORT'!Q17/Y4</f>
        <v>23271.040082484855</v>
      </c>
      <c r="R17" s="22">
        <f>'WEEKLY COMPETITIVE REPORT'!R17</f>
        <v>3532</v>
      </c>
      <c r="S17" s="22">
        <f>'WEEKLY COMPETITIVE REPORT'!S17</f>
        <v>3936</v>
      </c>
      <c r="T17" s="64">
        <f>'WEEKLY COMPETITIVE REPORT'!T17</f>
        <v>-10.395436420026584</v>
      </c>
      <c r="U17" s="14">
        <f>'WEEKLY COMPETITIVE REPORT'!U17/Y4</f>
        <v>57738.110581260466</v>
      </c>
      <c r="V17" s="14">
        <f t="shared" si="1"/>
        <v>2085.191390643124</v>
      </c>
      <c r="W17" s="25">
        <f t="shared" si="2"/>
        <v>78590.0244876917</v>
      </c>
      <c r="X17" s="22">
        <f>'WEEKLY COMPETITIVE REPORT'!X17</f>
        <v>9829</v>
      </c>
      <c r="Y17" s="56">
        <f>'WEEKLY COMPETITIVE REPORT'!Y17</f>
        <v>13361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AMERICAN REUNION</v>
      </c>
      <c r="D18" s="4" t="str">
        <f>'WEEKLY COMPETITIVE REPORT'!D18</f>
        <v>AMERIŠKA PITA: OBLETNICA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6</v>
      </c>
      <c r="H18" s="37">
        <f>'WEEKLY COMPETITIVE REPORT'!H18</f>
        <v>11</v>
      </c>
      <c r="I18" s="14">
        <f>'WEEKLY COMPETITIVE REPORT'!I18/Y4</f>
        <v>11495.038020363449</v>
      </c>
      <c r="J18" s="14">
        <f>'WEEKLY COMPETITIVE REPORT'!J18/Y4</f>
        <v>20841.60329939425</v>
      </c>
      <c r="K18" s="22">
        <f>'WEEKLY COMPETITIVE REPORT'!K18</f>
        <v>1752</v>
      </c>
      <c r="L18" s="22">
        <f>'WEEKLY COMPETITIVE REPORT'!L18</f>
        <v>3215</v>
      </c>
      <c r="M18" s="64">
        <f>'WEEKLY COMPETITIVE REPORT'!M18</f>
        <v>-44.845711458784244</v>
      </c>
      <c r="N18" s="14">
        <f t="shared" si="0"/>
        <v>1045.0034563966772</v>
      </c>
      <c r="O18" s="37">
        <f>'WEEKLY COMPETITIVE REPORT'!O18</f>
        <v>11</v>
      </c>
      <c r="P18" s="14">
        <f>'WEEKLY COMPETITIVE REPORT'!P18/Y4</f>
        <v>16370.666322979765</v>
      </c>
      <c r="Q18" s="14">
        <f>'WEEKLY COMPETITIVE REPORT'!Q18/Y4</f>
        <v>28044.851140610903</v>
      </c>
      <c r="R18" s="22">
        <f>'WEEKLY COMPETITIVE REPORT'!R18</f>
        <v>2699</v>
      </c>
      <c r="S18" s="22">
        <f>'WEEKLY COMPETITIVE REPORT'!S18</f>
        <v>4691</v>
      </c>
      <c r="T18" s="64">
        <f>'WEEKLY COMPETITIVE REPORT'!T18</f>
        <v>-41.626838235294116</v>
      </c>
      <c r="U18" s="14">
        <f>'WEEKLY COMPETITIVE REPORT'!U18/Y4</f>
        <v>499243.4592086609</v>
      </c>
      <c r="V18" s="14">
        <f t="shared" si="1"/>
        <v>1488.2423929981605</v>
      </c>
      <c r="W18" s="25">
        <f t="shared" si="2"/>
        <v>515614.12553164066</v>
      </c>
      <c r="X18" s="22">
        <f>'WEEKLY COMPETITIVE REPORT'!X18</f>
        <v>84367</v>
      </c>
      <c r="Y18" s="56">
        <f>'WEEKLY COMPETITIVE REPORT'!Y18</f>
        <v>87066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21 JUMP STREET</v>
      </c>
      <c r="D19" s="4" t="str">
        <f>'WEEKLY COMPETITIVE REPORT'!D19</f>
        <v>21 JUMP STREET: MLADENIČ V MODREM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1</v>
      </c>
      <c r="H19" s="37">
        <f>'WEEKLY COMPETITIVE REPORT'!H19</f>
        <v>4</v>
      </c>
      <c r="I19" s="14">
        <f>'WEEKLY COMPETITIVE REPORT'!I19/Y4</f>
        <v>10073.463075138548</v>
      </c>
      <c r="J19" s="14">
        <f>'WEEKLY COMPETITIVE REPORT'!J19/Y4</f>
        <v>0</v>
      </c>
      <c r="K19" s="22">
        <f>'WEEKLY COMPETITIVE REPORT'!K19</f>
        <v>1543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2518.365768784637</v>
      </c>
      <c r="O19" s="37">
        <f>'WEEKLY COMPETITIVE REPORT'!O19</f>
        <v>4</v>
      </c>
      <c r="P19" s="14">
        <f>'WEEKLY COMPETITIVE REPORT'!P19/Y4</f>
        <v>14925.892511921638</v>
      </c>
      <c r="Q19" s="14">
        <f>'WEEKLY COMPETITIVE REPORT'!Q19/Y4</f>
        <v>0</v>
      </c>
      <c r="R19" s="22">
        <f>'WEEKLY COMPETITIVE REPORT'!R19</f>
        <v>2593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3731.4731279804096</v>
      </c>
      <c r="W19" s="25">
        <f t="shared" si="2"/>
        <v>14925.892511921638</v>
      </c>
      <c r="X19" s="22">
        <f>'WEEKLY COMPETITIVE REPORT'!X19</f>
        <v>0</v>
      </c>
      <c r="Y19" s="56">
        <f>'WEEKLY COMPETITIVE REPORT'!Y19</f>
        <v>2593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PROJECT X</v>
      </c>
      <c r="D20" s="4" t="str">
        <f>'WEEKLY COMPETITIVE REPORT'!D20</f>
        <v>PROJEKT X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8</v>
      </c>
      <c r="I20" s="14">
        <f>'WEEKLY COMPETITIVE REPORT'!I20/Y4</f>
        <v>8110.58126047171</v>
      </c>
      <c r="J20" s="14">
        <f>'WEEKLY COMPETITIVE REPORT'!J20/Y4</f>
        <v>11928.083515916998</v>
      </c>
      <c r="K20" s="22">
        <f>'WEEKLY COMPETITIVE REPORT'!K20</f>
        <v>1324</v>
      </c>
      <c r="L20" s="22">
        <f>'WEEKLY COMPETITIVE REPORT'!L20</f>
        <v>1836</v>
      </c>
      <c r="M20" s="64">
        <f>'WEEKLY COMPETITIVE REPORT'!M20</f>
        <v>-32.00432198811454</v>
      </c>
      <c r="N20" s="14">
        <f t="shared" si="0"/>
        <v>1013.8226575589638</v>
      </c>
      <c r="O20" s="37">
        <f>'WEEKLY COMPETITIVE REPORT'!O20</f>
        <v>8</v>
      </c>
      <c r="P20" s="14">
        <f>'WEEKLY COMPETITIVE REPORT'!P20/Y4</f>
        <v>11386.77664647506</v>
      </c>
      <c r="Q20" s="14">
        <f>'WEEKLY COMPETITIVE REPORT'!Q20/Y4</f>
        <v>17686.557546075524</v>
      </c>
      <c r="R20" s="22">
        <f>'WEEKLY COMPETITIVE REPORT'!R20</f>
        <v>1987</v>
      </c>
      <c r="S20" s="22">
        <f>'WEEKLY COMPETITIVE REPORT'!S20</f>
        <v>3039</v>
      </c>
      <c r="T20" s="64">
        <f>'WEEKLY COMPETITIVE REPORT'!T20</f>
        <v>-35.61903373897836</v>
      </c>
      <c r="U20" s="14">
        <f>'WEEKLY COMPETITIVE REPORT'!U20/Y4</f>
        <v>53089.31563345792</v>
      </c>
      <c r="V20" s="14">
        <f t="shared" si="1"/>
        <v>1423.3470808093825</v>
      </c>
      <c r="W20" s="25">
        <f t="shared" si="2"/>
        <v>64476.09227993298</v>
      </c>
      <c r="X20" s="22">
        <f>'WEEKLY COMPETITIVE REPORT'!X20</f>
        <v>9262</v>
      </c>
      <c r="Y20" s="56">
        <f>'WEEKLY COMPETITIVE REPORT'!Y20</f>
        <v>11249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INTOUCHABLES</v>
      </c>
      <c r="D21" s="4" t="str">
        <f>'WEEKLY COMPETITIVE REPORT'!D21</f>
        <v>PRIJATELJA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1</v>
      </c>
      <c r="H21" s="37">
        <f>'WEEKLY COMPETITIVE REPORT'!H21</f>
        <v>4</v>
      </c>
      <c r="I21" s="14">
        <f>'WEEKLY COMPETITIVE REPORT'!I21/Y4</f>
        <v>7080.809382652404</v>
      </c>
      <c r="J21" s="14">
        <f>'WEEKLY COMPETITIVE REPORT'!J21/Y4</f>
        <v>0</v>
      </c>
      <c r="K21" s="22">
        <f>'WEEKLY COMPETITIVE REPORT'!K21</f>
        <v>1053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1770.202345663101</v>
      </c>
      <c r="O21" s="37">
        <f>'WEEKLY COMPETITIVE REPORT'!O21</f>
        <v>4</v>
      </c>
      <c r="P21" s="14">
        <f>'WEEKLY COMPETITIVE REPORT'!P21/Y4</f>
        <v>10862.22451346823</v>
      </c>
      <c r="Q21" s="14">
        <f>'WEEKLY COMPETITIVE REPORT'!Q21/Y4</f>
        <v>0</v>
      </c>
      <c r="R21" s="22">
        <f>'WEEKLY COMPETITIVE REPORT'!R21</f>
        <v>1710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2480.989818275551</v>
      </c>
      <c r="V21" s="14">
        <f aca="true" t="shared" si="4" ref="V21:V33">P21/O21</f>
        <v>2715.5561283670577</v>
      </c>
      <c r="W21" s="25">
        <f aca="true" t="shared" si="5" ref="W21:W33">P21+U21</f>
        <v>13343.214331743782</v>
      </c>
      <c r="X21" s="22">
        <f>'WEEKLY COMPETITIVE REPORT'!X21</f>
        <v>390</v>
      </c>
      <c r="Y21" s="56">
        <f>'WEEKLY COMPETITIVE REPORT'!Y21</f>
        <v>2100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IRON SKY</v>
      </c>
      <c r="D22" s="4" t="str">
        <f>'WEEKLY COMPETITIVE REPORT'!D22</f>
        <v>JEKLENO NEBO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4</v>
      </c>
      <c r="I22" s="14">
        <f>'WEEKLY COMPETITIVE REPORT'!I22/Y4</f>
        <v>5855.1359711303</v>
      </c>
      <c r="J22" s="14">
        <f>'WEEKLY COMPETITIVE REPORT'!J22/Y4</f>
        <v>0</v>
      </c>
      <c r="K22" s="22">
        <f>'WEEKLY COMPETITIVE REPORT'!K22</f>
        <v>883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1463.783992782575</v>
      </c>
      <c r="O22" s="37">
        <f>'WEEKLY COMPETITIVE REPORT'!O22</f>
        <v>4</v>
      </c>
      <c r="P22" s="14">
        <f>'WEEKLY COMPETITIVE REPORT'!P22/Y4</f>
        <v>9697.125918288439</v>
      </c>
      <c r="Q22" s="14">
        <f>'WEEKLY COMPETITIVE REPORT'!Q22/Y4</f>
        <v>0</v>
      </c>
      <c r="R22" s="22">
        <f>'WEEKLY COMPETITIVE REPORT'!R22</f>
        <v>1585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2948.8336125789406</v>
      </c>
      <c r="V22" s="14">
        <f t="shared" si="4"/>
        <v>2424.2814795721097</v>
      </c>
      <c r="W22" s="25">
        <f t="shared" si="5"/>
        <v>12645.95953086738</v>
      </c>
      <c r="X22" s="22">
        <f>'WEEKLY COMPETITIVE REPORT'!X22</f>
        <v>1024</v>
      </c>
      <c r="Y22" s="56">
        <f>'WEEKLY COMPETITIVE REPORT'!Y22</f>
        <v>2609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THE DOLPHIN</v>
      </c>
      <c r="D23" s="4" t="str">
        <f>'WEEKLY COMPETITIVE REPORT'!D23</f>
        <v>DELFIN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3</v>
      </c>
      <c r="H23" s="37">
        <f>'WEEKLY COMPETITIVE REPORT'!H23</f>
        <v>6</v>
      </c>
      <c r="I23" s="14">
        <f>'WEEKLY COMPETITIVE REPORT'!I23/Y4</f>
        <v>5798.4276324268585</v>
      </c>
      <c r="J23" s="14">
        <f>'WEEKLY COMPETITIVE REPORT'!J23/Y4</f>
        <v>4209.3053228508825</v>
      </c>
      <c r="K23" s="22">
        <f>'WEEKLY COMPETITIVE REPORT'!K23</f>
        <v>952</v>
      </c>
      <c r="L23" s="22">
        <f>'WEEKLY COMPETITIVE REPORT'!L23</f>
        <v>701</v>
      </c>
      <c r="M23" s="64">
        <f>'WEEKLY COMPETITIVE REPORT'!M23</f>
        <v>37.752602571953446</v>
      </c>
      <c r="N23" s="14">
        <f t="shared" si="3"/>
        <v>966.4046054044765</v>
      </c>
      <c r="O23" s="37">
        <f>'WEEKLY COMPETITIVE REPORT'!O23</f>
        <v>6</v>
      </c>
      <c r="P23" s="14">
        <f>'WEEKLY COMPETITIVE REPORT'!P23/Y4</f>
        <v>7683.979894316278</v>
      </c>
      <c r="Q23" s="14">
        <f>'WEEKLY COMPETITIVE REPORT'!Q23/Y4</f>
        <v>6313.957984276324</v>
      </c>
      <c r="R23" s="22">
        <f>'WEEKLY COMPETITIVE REPORT'!R23</f>
        <v>1343</v>
      </c>
      <c r="S23" s="22">
        <f>'WEEKLY COMPETITIVE REPORT'!S23</f>
        <v>1186</v>
      </c>
      <c r="T23" s="64">
        <f>'WEEKLY COMPETITIVE REPORT'!T23</f>
        <v>21.698305776689125</v>
      </c>
      <c r="U23" s="14">
        <f>'WEEKLY COMPETITIVE REPORT'!U23/Y4</f>
        <v>11920.350560639257</v>
      </c>
      <c r="V23" s="14">
        <f t="shared" si="4"/>
        <v>1280.6633157193796</v>
      </c>
      <c r="W23" s="25">
        <f t="shared" si="5"/>
        <v>19604.330454955536</v>
      </c>
      <c r="X23" s="22">
        <f>'WEEKLY COMPETITIVE REPORT'!X23</f>
        <v>2203</v>
      </c>
      <c r="Y23" s="56">
        <f>'WEEKLY COMPETITIVE REPORT'!Y23</f>
        <v>3546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THE CABIN IN THE WOODS</v>
      </c>
      <c r="D24" s="4" t="str">
        <f>'WEEKLY COMPETITIVE REPORT'!D24</f>
        <v>KOČA V GOZDU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4</v>
      </c>
      <c r="I24" s="14">
        <f>'WEEKLY COMPETITIVE REPORT'!I24/Y4</f>
        <v>4646.2172960433045</v>
      </c>
      <c r="J24" s="14">
        <f>'WEEKLY COMPETITIVE REPORT'!J24/Y4</f>
        <v>9483.180822270911</v>
      </c>
      <c r="K24" s="22">
        <f>'WEEKLY COMPETITIVE REPORT'!K24</f>
        <v>709</v>
      </c>
      <c r="L24" s="22">
        <f>'WEEKLY COMPETITIVE REPORT'!L24</f>
        <v>1464</v>
      </c>
      <c r="M24" s="64">
        <f>'WEEKLY COMPETITIVE REPORT'!M24</f>
        <v>-51.005708072845884</v>
      </c>
      <c r="N24" s="14">
        <f t="shared" si="3"/>
        <v>1161.5543240108261</v>
      </c>
      <c r="O24" s="37">
        <f>'WEEKLY COMPETITIVE REPORT'!O24</f>
        <v>4</v>
      </c>
      <c r="P24" s="14">
        <f>'WEEKLY COMPETITIVE REPORT'!P24/Y4</f>
        <v>7192.937234179662</v>
      </c>
      <c r="Q24" s="14">
        <f>'WEEKLY COMPETITIVE REPORT'!Q24/Y4</f>
        <v>13996.649052712977</v>
      </c>
      <c r="R24" s="22">
        <f>'WEEKLY COMPETITIVE REPORT'!R24</f>
        <v>1220</v>
      </c>
      <c r="S24" s="22">
        <f>'WEEKLY COMPETITIVE REPORT'!S24</f>
        <v>2379</v>
      </c>
      <c r="T24" s="64">
        <f>'WEEKLY COMPETITIVE REPORT'!T24</f>
        <v>-48.60957642725599</v>
      </c>
      <c r="U24" s="14">
        <f>'WEEKLY COMPETITIVE REPORT'!U24/Y4</f>
        <v>13996.649052712977</v>
      </c>
      <c r="V24" s="14">
        <f t="shared" si="4"/>
        <v>1798.2343085449154</v>
      </c>
      <c r="W24" s="25">
        <f t="shared" si="5"/>
        <v>21189.586286892638</v>
      </c>
      <c r="X24" s="22">
        <f>'WEEKLY COMPETITIVE REPORT'!X24</f>
        <v>2379</v>
      </c>
      <c r="Y24" s="56">
        <f>'WEEKLY COMPETITIVE REPORT'!Y24</f>
        <v>3599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LUCKY ONE</v>
      </c>
      <c r="D25" s="4" t="str">
        <f>'WEEKLY COMPETITIVE REPORT'!D25</f>
        <v>TALISMAN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6</v>
      </c>
      <c r="I25" s="14">
        <f>'WEEKLY COMPETITIVE REPORT'!I25/Y4</f>
        <v>4454.182239979378</v>
      </c>
      <c r="J25" s="14">
        <f>'WEEKLY COMPETITIVE REPORT'!J25/Y4</f>
        <v>7803.8407011212785</v>
      </c>
      <c r="K25" s="22">
        <f>'WEEKLY COMPETITIVE REPORT'!K25</f>
        <v>675</v>
      </c>
      <c r="L25" s="22">
        <f>'WEEKLY COMPETITIVE REPORT'!L25</f>
        <v>1186</v>
      </c>
      <c r="M25" s="64">
        <f>'WEEKLY COMPETITIVE REPORT'!M25</f>
        <v>-42.92320396366639</v>
      </c>
      <c r="N25" s="14">
        <f t="shared" si="3"/>
        <v>742.3637066632297</v>
      </c>
      <c r="O25" s="37">
        <f>'WEEKLY COMPETITIVE REPORT'!O25</f>
        <v>6</v>
      </c>
      <c r="P25" s="14">
        <f>'WEEKLY COMPETITIVE REPORT'!P25/Y4</f>
        <v>6569.145508441809</v>
      </c>
      <c r="Q25" s="14">
        <f>'WEEKLY COMPETITIVE REPORT'!Q25/Y4</f>
        <v>11368.733084160329</v>
      </c>
      <c r="R25" s="22">
        <f>'WEEKLY COMPETITIVE REPORT'!R25</f>
        <v>1095</v>
      </c>
      <c r="S25" s="22">
        <f>'WEEKLY COMPETITIVE REPORT'!S25</f>
        <v>1935</v>
      </c>
      <c r="T25" s="64">
        <f>'WEEKLY COMPETITIVE REPORT'!T25</f>
        <v>-42.2174356648906</v>
      </c>
      <c r="U25" s="14">
        <f>'WEEKLY COMPETITIVE REPORT'!U25/Y4</f>
        <v>54535.37827039567</v>
      </c>
      <c r="V25" s="14">
        <f t="shared" si="4"/>
        <v>1094.8575847403015</v>
      </c>
      <c r="W25" s="25">
        <f t="shared" si="5"/>
        <v>61104.52377883748</v>
      </c>
      <c r="X25" s="22">
        <f>'WEEKLY COMPETITIVE REPORT'!X25</f>
        <v>9327</v>
      </c>
      <c r="Y25" s="56">
        <f>'WEEKLY COMPETITIVE REPORT'!Y25</f>
        <v>10422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BEST EXOTIC MARIGOLD HOTEL</v>
      </c>
      <c r="D26" s="4" t="str">
        <f>'WEEKLY COMPETITIVE REPORT'!D26</f>
        <v>EKSOTIČNI HOTEL MARIGOLD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5</v>
      </c>
      <c r="H26" s="37">
        <f>'WEEKLY COMPETITIVE REPORT'!H26</f>
        <v>4</v>
      </c>
      <c r="I26" s="14">
        <f>'WEEKLY COMPETITIVE REPORT'!I26/Y4</f>
        <v>3680.886712205181</v>
      </c>
      <c r="J26" s="14">
        <f>'WEEKLY COMPETITIVE REPORT'!J26/Y4</f>
        <v>3035.1849465137257</v>
      </c>
      <c r="K26" s="22">
        <f>'WEEKLY COMPETITIVE REPORT'!K26</f>
        <v>546</v>
      </c>
      <c r="L26" s="22">
        <f>'WEEKLY COMPETITIVE REPORT'!L26</f>
        <v>450</v>
      </c>
      <c r="M26" s="64">
        <f>'WEEKLY COMPETITIVE REPORT'!M26</f>
        <v>21.273885350318466</v>
      </c>
      <c r="N26" s="14">
        <f t="shared" si="3"/>
        <v>920.2216780512953</v>
      </c>
      <c r="O26" s="37">
        <f>'WEEKLY COMPETITIVE REPORT'!O26</f>
        <v>4</v>
      </c>
      <c r="P26" s="14">
        <f>'WEEKLY COMPETITIVE REPORT'!P26/Y4</f>
        <v>5534.218327104008</v>
      </c>
      <c r="Q26" s="14">
        <f>'WEEKLY COMPETITIVE REPORT'!Q26/Y4</f>
        <v>5351.205052197448</v>
      </c>
      <c r="R26" s="22">
        <f>'WEEKLY COMPETITIVE REPORT'!R26</f>
        <v>868</v>
      </c>
      <c r="S26" s="22">
        <f>'WEEKLY COMPETITIVE REPORT'!S26</f>
        <v>853</v>
      </c>
      <c r="T26" s="64">
        <f>'WEEKLY COMPETITIVE REPORT'!T26</f>
        <v>3.4200385356454746</v>
      </c>
      <c r="U26" s="14">
        <f>'WEEKLY COMPETITIVE REPORT'!U26/Y4</f>
        <v>48052.58409588864</v>
      </c>
      <c r="V26" s="14">
        <f t="shared" si="4"/>
        <v>1383.554581776002</v>
      </c>
      <c r="W26" s="25">
        <f t="shared" si="5"/>
        <v>53586.802422992645</v>
      </c>
      <c r="X26" s="22">
        <f>'WEEKLY COMPETITIVE REPORT'!X26</f>
        <v>7658</v>
      </c>
      <c r="Y26" s="56">
        <f>'WEEKLY COMPETITIVE REPORT'!Y26</f>
        <v>8526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BATTLESHIP</v>
      </c>
      <c r="D27" s="4" t="str">
        <f>'WEEKLY COMPETITIVE REPORT'!D27</f>
        <v>BOJNA LADJA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4</v>
      </c>
      <c r="H27" s="37">
        <f>'WEEKLY COMPETITIVE REPORT'!H27</f>
        <v>9</v>
      </c>
      <c r="I27" s="14">
        <f>'WEEKLY COMPETITIVE REPORT'!I27/Y4</f>
        <v>3185.9775744296944</v>
      </c>
      <c r="J27" s="14">
        <f>'WEEKLY COMPETITIVE REPORT'!J27/Y17</f>
        <v>0.4425566948581693</v>
      </c>
      <c r="K27" s="22">
        <f>'WEEKLY COMPETITIVE REPORT'!K27</f>
        <v>474</v>
      </c>
      <c r="L27" s="22">
        <f>'WEEKLY COMPETITIVE REPORT'!L27</f>
        <v>1116</v>
      </c>
      <c r="M27" s="64">
        <f>'WEEKLY COMPETITIVE REPORT'!M27</f>
        <v>-58.19381024860477</v>
      </c>
      <c r="N27" s="14">
        <f t="shared" si="3"/>
        <v>353.99750826996603</v>
      </c>
      <c r="O27" s="37">
        <f>'WEEKLY COMPETITIVE REPORT'!O27</f>
        <v>9</v>
      </c>
      <c r="P27" s="14">
        <f>'WEEKLY COMPETITIVE REPORT'!P27/Y4</f>
        <v>4635.906689006315</v>
      </c>
      <c r="Q27" s="14">
        <f>'WEEKLY COMPETITIVE REPORT'!Q27/Y17</f>
        <v>0.6080383204849936</v>
      </c>
      <c r="R27" s="22">
        <f>'WEEKLY COMPETITIVE REPORT'!R27</f>
        <v>745</v>
      </c>
      <c r="S27" s="22">
        <f>'WEEKLY COMPETITIVE REPORT'!S27</f>
        <v>1658</v>
      </c>
      <c r="T27" s="64">
        <f>'WEEKLY COMPETITIVE REPORT'!T27</f>
        <v>-55.723781388478585</v>
      </c>
      <c r="U27" s="14">
        <f>'WEEKLY COMPETITIVE REPORT'!U27/Y17</f>
        <v>4.753386722550707</v>
      </c>
      <c r="V27" s="14">
        <f t="shared" si="4"/>
        <v>515.1007432229239</v>
      </c>
      <c r="W27" s="25">
        <f t="shared" si="5"/>
        <v>4640.660075728866</v>
      </c>
      <c r="X27" s="22">
        <f>'WEEKLY COMPETITIVE REPORT'!X27</f>
        <v>13250</v>
      </c>
      <c r="Y27" s="56">
        <f>'WEEKLY COMPETITIVE REPORT'!Y27</f>
        <v>13995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HABEMUS PAPAM</v>
      </c>
      <c r="D28" s="4" t="str">
        <f>'WEEKLY COMPETITIVE REPORT'!D28</f>
        <v>HABEMUS PAPAM: IMAMO PAPEŽA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1306.8694419383942</v>
      </c>
      <c r="J28" s="14">
        <f>'WEEKLY COMPETITIVE REPORT'!J28/Y17</f>
        <v>0.08352668213457076</v>
      </c>
      <c r="K28" s="22">
        <f>'WEEKLY COMPETITIVE REPORT'!K28</f>
        <v>220</v>
      </c>
      <c r="L28" s="22">
        <f>'WEEKLY COMPETITIVE REPORT'!L28</f>
        <v>238</v>
      </c>
      <c r="M28" s="64">
        <f>'WEEKLY COMPETITIVE REPORT'!M28</f>
        <v>-9.13978494623656</v>
      </c>
      <c r="N28" s="14">
        <f t="shared" si="3"/>
        <v>1306.8694419383942</v>
      </c>
      <c r="O28" s="37">
        <f>'WEEKLY COMPETITIVE REPORT'!O28</f>
        <v>1</v>
      </c>
      <c r="P28" s="14">
        <f>'WEEKLY COMPETITIVE REPORT'!P28/Y4</f>
        <v>2026.0342827683978</v>
      </c>
      <c r="Q28" s="14">
        <f>'WEEKLY COMPETITIVE REPORT'!Q28/Y17</f>
        <v>0.11106953072374823</v>
      </c>
      <c r="R28" s="22">
        <f>'WEEKLY COMPETITIVE REPORT'!R28</f>
        <v>347</v>
      </c>
      <c r="S28" s="22">
        <f>'WEEKLY COMPETITIVE REPORT'!S28</f>
        <v>393</v>
      </c>
      <c r="T28" s="64">
        <f>'WEEKLY COMPETITIVE REPORT'!T28</f>
        <v>5.9299191374663</v>
      </c>
      <c r="U28" s="14">
        <f>'WEEKLY COMPETITIVE REPORT'!U28/Y17</f>
        <v>0.5766035476386498</v>
      </c>
      <c r="V28" s="14">
        <f t="shared" si="4"/>
        <v>2026.0342827683978</v>
      </c>
      <c r="W28" s="25">
        <f t="shared" si="5"/>
        <v>2026.6108863160364</v>
      </c>
      <c r="X28" s="22">
        <f>'WEEKLY COMPETITIVE REPORT'!X28</f>
        <v>1743</v>
      </c>
      <c r="Y28" s="56">
        <f>'WEEKLY COMPETITIVE REPORT'!Y28</f>
        <v>2090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102</v>
      </c>
      <c r="I34" s="32">
        <f>SUM(I14:I33)</f>
        <v>149338.83232375304</v>
      </c>
      <c r="J34" s="31">
        <f>SUM(J14:J33)</f>
        <v>138328.91891750507</v>
      </c>
      <c r="K34" s="31">
        <f>SUM(K14:K33)</f>
        <v>22061</v>
      </c>
      <c r="L34" s="31">
        <f>SUM(L14:L33)</f>
        <v>21592</v>
      </c>
      <c r="M34" s="64">
        <f>'WEEKLY COMPETITIVE REPORT'!M34</f>
        <v>-50.25671846827509</v>
      </c>
      <c r="N34" s="32">
        <f>I34/H34</f>
        <v>1464.1061992524808</v>
      </c>
      <c r="O34" s="40">
        <f>'WEEKLY COMPETITIVE REPORT'!O34</f>
        <v>102</v>
      </c>
      <c r="P34" s="31">
        <f>SUM(P14:P33)</f>
        <v>214184.817631138</v>
      </c>
      <c r="Q34" s="31">
        <f>SUM(Q14:Q33)</f>
        <v>203483.12663459434</v>
      </c>
      <c r="R34" s="31">
        <f>SUM(R14:R33)</f>
        <v>34380</v>
      </c>
      <c r="S34" s="31">
        <f>SUM(S14:S33)</f>
        <v>34651</v>
      </c>
      <c r="T34" s="65">
        <f>P34/Q34-100%</f>
        <v>0.052592522896314886</v>
      </c>
      <c r="U34" s="31">
        <f>SUM(U14:U33)</f>
        <v>844111.5292427512</v>
      </c>
      <c r="V34" s="32">
        <f>P34/O34</f>
        <v>2099.851153246451</v>
      </c>
      <c r="W34" s="31">
        <f>SUM(W14:W33)</f>
        <v>1058296.346873889</v>
      </c>
      <c r="X34" s="31">
        <f>SUM(X14:X33)</f>
        <v>156395</v>
      </c>
      <c r="Y34" s="35">
        <f>SUM(Y14:Y33)</f>
        <v>190775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2012-05-17T11:39:32Z</dcterms:modified>
  <cp:category/>
  <cp:version/>
  <cp:contentType/>
  <cp:contentStatus/>
</cp:coreProperties>
</file>