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<sst xmlns="http://schemas.openxmlformats.org/spreadsheetml/2006/main" count="254" uniqueCount="96">
  <si>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</si>
  <si>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</si>
  <si>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</si>
  <si>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</si>
  <si>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</si>
  <si>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</si>
  <si>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</si>
  <si>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</si>
  <si>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</si>
  <si>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</si>
  <si>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</si>
  <si>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</si>
  <si>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</si>
  <si>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</si>
  <si>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</si>
  <si>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</si>
  <si>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</si>
  <si>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</si>
  <si>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</si>
  <si>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</si>
  <si>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</si>
  <si>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</si>
  <si>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</si>
  <si>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</si>
  <si>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</si>
  <si>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</si>
  <si>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</si>
  <si>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</si>
  <si>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</si>
  <si>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</si>
  <si>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</si>
  <si>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</si>
  <si>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</si>
  <si>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</si>
  <si>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</si>
  <si>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</si>
  <si>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</si>
  <si>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</si>
  <si>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</si>
  <si>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</si>
  <si>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</si>
  <si>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</si>
  <si>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</si>
  <si>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</si>
  <si>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</si>
  <si>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</si>
  <si>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</si>
  <si>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</si>
  <si>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</si>
  <si>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</si>
  <si>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</si>
  <si>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</si>
  <si>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AMERICAN REUNION</t>
  </si>
  <si>
    <t>AMERIŠKA PITA: OBLETNICA</t>
  </si>
  <si>
    <t>BEST EXOTIC MARIGOLD HOTEL</t>
  </si>
  <si>
    <t>EKSOTIČNI HOTEL MARIGOLD</t>
  </si>
  <si>
    <t>New</t>
  </si>
  <si>
    <t>MIRROR, MIRROR</t>
  </si>
  <si>
    <t>ZRCALCE, ZRCALCE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</si>
  <si>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</si>
  <si>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</si>
  <si>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</si>
  <si>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</si>
  <si>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</si>
  <si>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</si>
  <si>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</si>
  <si>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</si>
  <si>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CF</t>
  </si>
  <si>
    <t>IRON SKY</t>
  </si>
  <si>
    <t>JEKLENO NEBO</t>
  </si>
  <si>
    <t>21 JUMP STREET</t>
  </si>
  <si>
    <t>21 JUMP STREET: MLADENIČ V MODREM</t>
  </si>
  <si>
    <t>SONY</t>
  </si>
  <si>
    <t>DARK SHADOWS</t>
  </si>
  <si>
    <t>TEMNE SENCE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</si>
  <si>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</si>
  <si>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</si>
  <si>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</si>
  <si>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</si>
  <si>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</si>
  <si>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</si>
  <si>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</si>
  <si>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SALMON FISHING IN YEMEN</t>
  </si>
  <si>
    <t>MUHARJENJE V JEMNU</t>
  </si>
  <si>
    <t>A SEPARATION (JODAEIYE NADER AZ SIMIN)</t>
  </si>
  <si>
    <t>LOČITEV</t>
  </si>
  <si>
    <t>MEN IN BLACK 3 3D</t>
  </si>
  <si>
    <t>MOŽJE V ČRNEM 3 3D</t>
  </si>
  <si>
    <t>31 - May</t>
  </si>
  <si>
    <t>06 - Jun</t>
  </si>
  <si>
    <t>01 - Jun</t>
  </si>
  <si>
    <t>03 - Jun</t>
  </si>
  <si>
    <t>SNOW WHITE AND THE HUNTSMAN</t>
  </si>
  <si>
    <t>SNEGULJČICA IN LOVEC</t>
  </si>
  <si>
    <t>SEEFOOD</t>
  </si>
  <si>
    <t>PUPIJEVA DOGODIVŠČINA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</si>
</sst>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C4" sqref="C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90</v>
      </c>
      <c r="L4" s="20"/>
      <c r="M4" s="82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88</v>
      </c>
      <c r="L5" s="7"/>
      <c r="M5" s="83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41067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79</v>
      </c>
      <c r="F14" s="15" t="s">
        <v>36</v>
      </c>
      <c r="G14" s="37">
        <v>3</v>
      </c>
      <c r="H14" s="37">
        <v>12</v>
      </c>
      <c r="I14" s="22">
        <v>34716</v>
      </c>
      <c r="J14" s="22">
        <v>47640</v>
      </c>
      <c r="K14" s="97">
        <v>6940</v>
      </c>
      <c r="L14" s="97">
        <v>9500</v>
      </c>
      <c r="M14" s="64">
        <f>(I14/J14*100)-100</f>
        <v>-27.128463476070536</v>
      </c>
      <c r="N14" s="14">
        <f>I14/H14</f>
        <v>2893</v>
      </c>
      <c r="O14" s="73">
        <v>13</v>
      </c>
      <c r="P14" s="14">
        <v>49924</v>
      </c>
      <c r="Q14" s="14">
        <v>70817</v>
      </c>
      <c r="R14" s="14">
        <v>10938</v>
      </c>
      <c r="S14" s="14">
        <v>15660</v>
      </c>
      <c r="T14" s="64">
        <f>(P14/Q14*100)-100</f>
        <v>-29.502802999279837</v>
      </c>
      <c r="U14" s="75">
        <v>177043</v>
      </c>
      <c r="V14" s="14">
        <f>P14/O14</f>
        <v>3840.3076923076924</v>
      </c>
      <c r="W14" s="75">
        <f>SUM(U14,P14)</f>
        <v>226967</v>
      </c>
      <c r="X14" s="75">
        <v>40338</v>
      </c>
      <c r="Y14" s="76">
        <f>SUM(X14,R14)</f>
        <v>51276</v>
      </c>
    </row>
    <row r="15" spans="1:25" ht="12.75">
      <c r="A15" s="72">
        <v>2</v>
      </c>
      <c r="B15" s="72">
        <v>2</v>
      </c>
      <c r="C15" s="4" t="s">
        <v>86</v>
      </c>
      <c r="D15" s="4" t="s">
        <v>87</v>
      </c>
      <c r="E15" s="15" t="s">
        <v>72</v>
      </c>
      <c r="F15" s="15" t="s">
        <v>67</v>
      </c>
      <c r="G15" s="37">
        <v>2</v>
      </c>
      <c r="H15" s="37">
        <v>18</v>
      </c>
      <c r="I15" s="14">
        <v>26261</v>
      </c>
      <c r="J15" s="14">
        <v>30481</v>
      </c>
      <c r="K15" s="14">
        <v>4806</v>
      </c>
      <c r="L15" s="14">
        <v>5600</v>
      </c>
      <c r="M15" s="64">
        <f>(I15/J15*100)-100</f>
        <v>-13.844690134838103</v>
      </c>
      <c r="N15" s="14">
        <f>I15/H15</f>
        <v>1458.9444444444443</v>
      </c>
      <c r="O15" s="38">
        <v>18</v>
      </c>
      <c r="P15" s="14">
        <v>39331</v>
      </c>
      <c r="Q15" s="14">
        <v>50490</v>
      </c>
      <c r="R15" s="14">
        <v>7991</v>
      </c>
      <c r="S15" s="14">
        <v>10697</v>
      </c>
      <c r="T15" s="64">
        <f>(P15/Q15*100)-100</f>
        <v>-22.101406219053274</v>
      </c>
      <c r="U15" s="75">
        <v>53424</v>
      </c>
      <c r="V15" s="14">
        <f>P15/O15</f>
        <v>2185.0555555555557</v>
      </c>
      <c r="W15" s="75">
        <f>SUM(U15,P15)</f>
        <v>92755</v>
      </c>
      <c r="X15" s="75">
        <v>11549</v>
      </c>
      <c r="Y15" s="76">
        <f>SUM(X15,R15)</f>
        <v>19540</v>
      </c>
    </row>
    <row r="16" spans="1:25" ht="12.75">
      <c r="A16" s="72">
        <v>3</v>
      </c>
      <c r="B16" s="72" t="s">
        <v>56</v>
      </c>
      <c r="C16" s="4" t="s">
        <v>92</v>
      </c>
      <c r="D16" s="4" t="s">
        <v>93</v>
      </c>
      <c r="E16" s="15" t="s">
        <v>47</v>
      </c>
      <c r="F16" s="15" t="s">
        <v>36</v>
      </c>
      <c r="G16" s="37">
        <v>1</v>
      </c>
      <c r="H16" s="37">
        <v>10</v>
      </c>
      <c r="I16" s="24">
        <v>21834</v>
      </c>
      <c r="J16" s="24"/>
      <c r="K16" s="24">
        <v>4149</v>
      </c>
      <c r="L16" s="24"/>
      <c r="M16" s="64"/>
      <c r="N16" s="14">
        <f>I16/H16</f>
        <v>2183.4</v>
      </c>
      <c r="O16" s="38">
        <v>10</v>
      </c>
      <c r="P16" s="14">
        <v>34096</v>
      </c>
      <c r="Q16" s="14"/>
      <c r="R16" s="14">
        <v>7293</v>
      </c>
      <c r="S16" s="14"/>
      <c r="T16" s="64"/>
      <c r="U16" s="75">
        <v>1057</v>
      </c>
      <c r="V16" s="14">
        <f>P16/O16</f>
        <v>3409.6</v>
      </c>
      <c r="W16" s="75">
        <f>SUM(U16,P16)</f>
        <v>35153</v>
      </c>
      <c r="X16" s="75">
        <v>203</v>
      </c>
      <c r="Y16" s="76">
        <f>SUM(X16,R16)</f>
        <v>7496</v>
      </c>
    </row>
    <row r="17" spans="1:25" ht="12.75">
      <c r="A17" s="72">
        <v>4</v>
      </c>
      <c r="B17" s="72" t="s">
        <v>56</v>
      </c>
      <c r="C17" s="86" t="s">
        <v>94</v>
      </c>
      <c r="D17" s="86" t="s">
        <v>95</v>
      </c>
      <c r="E17" s="15" t="s">
        <v>48</v>
      </c>
      <c r="F17" s="15" t="s">
        <v>42</v>
      </c>
      <c r="G17" s="37">
        <v>1</v>
      </c>
      <c r="H17" s="37">
        <v>7</v>
      </c>
      <c r="I17" s="24">
        <v>11271</v>
      </c>
      <c r="J17" s="24"/>
      <c r="K17" s="24">
        <v>2328</v>
      </c>
      <c r="L17" s="24"/>
      <c r="M17" s="64"/>
      <c r="N17" s="14">
        <f>I17/H17</f>
        <v>1610.142857142857</v>
      </c>
      <c r="O17" s="37">
        <v>7</v>
      </c>
      <c r="P17" s="14">
        <v>15137</v>
      </c>
      <c r="Q17" s="14"/>
      <c r="R17" s="14">
        <v>3400</v>
      </c>
      <c r="S17" s="14"/>
      <c r="T17" s="64"/>
      <c r="U17" s="94">
        <v>1079</v>
      </c>
      <c r="V17" s="14">
        <f>P17/O17</f>
        <v>2162.4285714285716</v>
      </c>
      <c r="W17" s="75">
        <f>SUM(U17,P17)</f>
        <v>16216</v>
      </c>
      <c r="X17" s="75">
        <v>229</v>
      </c>
      <c r="Y17" s="76">
        <f>SUM(X17,R17)</f>
        <v>3629</v>
      </c>
    </row>
    <row r="18" spans="1:25" ht="13.5" customHeight="1">
      <c r="A18" s="72">
        <v>5</v>
      </c>
      <c r="B18" s="72">
        <v>3</v>
      </c>
      <c r="C18" s="4" t="s">
        <v>80</v>
      </c>
      <c r="D18" s="4" t="s">
        <v>81</v>
      </c>
      <c r="E18" s="15" t="s">
        <v>48</v>
      </c>
      <c r="F18" s="15" t="s">
        <v>51</v>
      </c>
      <c r="G18" s="37">
        <v>3</v>
      </c>
      <c r="H18" s="37">
        <v>8</v>
      </c>
      <c r="I18" s="14">
        <v>7233</v>
      </c>
      <c r="J18" s="14">
        <v>8182</v>
      </c>
      <c r="K18" s="96">
        <v>1419</v>
      </c>
      <c r="L18" s="96">
        <v>1609</v>
      </c>
      <c r="M18" s="64">
        <f>(I18/J18*100)-100</f>
        <v>-11.598631141530191</v>
      </c>
      <c r="N18" s="14">
        <f>I18/H18</f>
        <v>904.125</v>
      </c>
      <c r="O18" s="73">
        <v>8</v>
      </c>
      <c r="P18" s="74">
        <v>10994</v>
      </c>
      <c r="Q18" s="74">
        <v>12956</v>
      </c>
      <c r="R18" s="74">
        <v>2426</v>
      </c>
      <c r="S18" s="74">
        <v>2933</v>
      </c>
      <c r="T18" s="64">
        <f>(P18/Q18*100)-100</f>
        <v>-15.143562828033339</v>
      </c>
      <c r="U18" s="75">
        <v>34157</v>
      </c>
      <c r="V18" s="14">
        <f>P18/O18</f>
        <v>1374.25</v>
      </c>
      <c r="W18" s="75">
        <f>SUM(U18,P18)</f>
        <v>45151</v>
      </c>
      <c r="X18" s="75">
        <v>8298</v>
      </c>
      <c r="Y18" s="76">
        <f>SUM(X18,R18)</f>
        <v>10724</v>
      </c>
    </row>
    <row r="19" spans="1:25" ht="12.75">
      <c r="A19" s="72">
        <v>6</v>
      </c>
      <c r="B19" s="72">
        <v>4</v>
      </c>
      <c r="C19" s="4" t="s">
        <v>59</v>
      </c>
      <c r="D19" s="4" t="s">
        <v>60</v>
      </c>
      <c r="E19" s="15" t="s">
        <v>61</v>
      </c>
      <c r="F19" s="15" t="s">
        <v>62</v>
      </c>
      <c r="G19" s="37">
        <v>5</v>
      </c>
      <c r="H19" s="37">
        <v>14</v>
      </c>
      <c r="I19" s="24">
        <v>5363</v>
      </c>
      <c r="J19" s="24">
        <v>6929</v>
      </c>
      <c r="K19" s="99">
        <v>984</v>
      </c>
      <c r="L19" s="99">
        <v>1264</v>
      </c>
      <c r="M19" s="64">
        <f>(I19/J19*100)-100</f>
        <v>-22.60066387646124</v>
      </c>
      <c r="N19" s="14">
        <f>I19/H19</f>
        <v>383.07142857142856</v>
      </c>
      <c r="O19" s="38">
        <v>14</v>
      </c>
      <c r="P19" s="14">
        <v>7705</v>
      </c>
      <c r="Q19" s="14">
        <v>10097</v>
      </c>
      <c r="R19" s="14">
        <v>1502</v>
      </c>
      <c r="S19" s="14">
        <v>1978</v>
      </c>
      <c r="T19" s="64">
        <f>(P19/Q19*100)-100</f>
        <v>-23.690205011389523</v>
      </c>
      <c r="U19" s="75">
        <v>116381</v>
      </c>
      <c r="V19" s="14">
        <f>P19/O19</f>
        <v>550.3571428571429</v>
      </c>
      <c r="W19" s="75">
        <f>SUM(U19,P19)</f>
        <v>124086</v>
      </c>
      <c r="X19" s="75">
        <v>22419</v>
      </c>
      <c r="Y19" s="76">
        <f>SUM(X19,R19)</f>
        <v>23921</v>
      </c>
    </row>
    <row r="20" spans="1:25" ht="12.75">
      <c r="A20" s="72">
        <v>7</v>
      </c>
      <c r="B20" s="72">
        <v>7</v>
      </c>
      <c r="C20" s="4" t="s">
        <v>75</v>
      </c>
      <c r="D20" s="4" t="s">
        <v>76</v>
      </c>
      <c r="E20" s="15" t="s">
        <v>48</v>
      </c>
      <c r="F20" s="15" t="s">
        <v>42</v>
      </c>
      <c r="G20" s="37">
        <v>4</v>
      </c>
      <c r="H20" s="37">
        <v>4</v>
      </c>
      <c r="I20" s="24">
        <v>4454</v>
      </c>
      <c r="J20" s="24">
        <v>2639</v>
      </c>
      <c r="K20" s="14">
        <v>844</v>
      </c>
      <c r="L20" s="14">
        <v>512</v>
      </c>
      <c r="M20" s="64">
        <f>(I20/J20*100)-100</f>
        <v>68.77605153467223</v>
      </c>
      <c r="N20" s="14">
        <f>I20/H20</f>
        <v>1113.5</v>
      </c>
      <c r="O20" s="73">
        <v>4</v>
      </c>
      <c r="P20" s="14">
        <v>7225</v>
      </c>
      <c r="Q20" s="14">
        <v>4450</v>
      </c>
      <c r="R20" s="14">
        <v>1466</v>
      </c>
      <c r="S20" s="14">
        <v>922</v>
      </c>
      <c r="T20" s="64">
        <f>(P20/Q20*100)-100</f>
        <v>62.35955056179776</v>
      </c>
      <c r="U20" s="75">
        <v>22174</v>
      </c>
      <c r="V20" s="14">
        <f>P20/O20</f>
        <v>1806.25</v>
      </c>
      <c r="W20" s="75">
        <f>SUM(U20,P20)</f>
        <v>29399</v>
      </c>
      <c r="X20" s="75">
        <v>4569</v>
      </c>
      <c r="Y20" s="76">
        <f>SUM(X20,R20)</f>
        <v>6035</v>
      </c>
    </row>
    <row r="21" spans="1:25" ht="12.75">
      <c r="A21" s="72">
        <v>8</v>
      </c>
      <c r="B21" s="72">
        <v>5</v>
      </c>
      <c r="C21" s="4" t="s">
        <v>73</v>
      </c>
      <c r="D21" s="4" t="s">
        <v>74</v>
      </c>
      <c r="E21" s="15" t="s">
        <v>46</v>
      </c>
      <c r="F21" s="15" t="s">
        <v>42</v>
      </c>
      <c r="G21" s="37">
        <v>4</v>
      </c>
      <c r="H21" s="37">
        <v>6</v>
      </c>
      <c r="I21" s="22">
        <v>4306</v>
      </c>
      <c r="J21" s="22">
        <v>4123</v>
      </c>
      <c r="K21" s="97">
        <v>855</v>
      </c>
      <c r="L21" s="97">
        <v>822</v>
      </c>
      <c r="M21" s="64">
        <f>(I21/J21*100)-100</f>
        <v>4.438515643948577</v>
      </c>
      <c r="N21" s="14">
        <f>I21/H21</f>
        <v>717.6666666666666</v>
      </c>
      <c r="O21" s="73">
        <v>6</v>
      </c>
      <c r="P21" s="22">
        <v>6450</v>
      </c>
      <c r="Q21" s="22">
        <v>6121</v>
      </c>
      <c r="R21" s="22">
        <v>1478</v>
      </c>
      <c r="S21" s="22">
        <v>1349</v>
      </c>
      <c r="T21" s="64">
        <f>(P21/Q21*100)-100</f>
        <v>5.3749387355007485</v>
      </c>
      <c r="U21" s="75">
        <v>32927</v>
      </c>
      <c r="V21" s="14">
        <f>P21/O21</f>
        <v>1075</v>
      </c>
      <c r="W21" s="75">
        <f>SUM(U21,P21)</f>
        <v>39377</v>
      </c>
      <c r="X21" s="75">
        <v>7303</v>
      </c>
      <c r="Y21" s="76">
        <f>SUM(X21,R21)</f>
        <v>8781</v>
      </c>
    </row>
    <row r="22" spans="1:25" ht="12.75">
      <c r="A22" s="72">
        <v>9</v>
      </c>
      <c r="B22" s="72">
        <v>6</v>
      </c>
      <c r="C22" s="4" t="s">
        <v>57</v>
      </c>
      <c r="D22" s="4" t="s">
        <v>58</v>
      </c>
      <c r="E22" s="15" t="s">
        <v>48</v>
      </c>
      <c r="F22" s="15" t="s">
        <v>36</v>
      </c>
      <c r="G22" s="37">
        <v>6</v>
      </c>
      <c r="H22" s="37">
        <v>10</v>
      </c>
      <c r="I22" s="24">
        <v>4215</v>
      </c>
      <c r="J22" s="24">
        <v>3618</v>
      </c>
      <c r="K22" s="92">
        <v>862</v>
      </c>
      <c r="L22" s="92">
        <v>754</v>
      </c>
      <c r="M22" s="64">
        <f>(I22/J22*100)-100</f>
        <v>16.50082918739635</v>
      </c>
      <c r="N22" s="14">
        <f>I22/H22</f>
        <v>421.5</v>
      </c>
      <c r="O22" s="37">
        <v>10</v>
      </c>
      <c r="P22" s="22">
        <v>5673</v>
      </c>
      <c r="Q22" s="22">
        <v>5167</v>
      </c>
      <c r="R22" s="22">
        <v>1244</v>
      </c>
      <c r="S22" s="22">
        <v>1137</v>
      </c>
      <c r="T22" s="64">
        <f>(P22/Q22*100)-100</f>
        <v>9.792916586026706</v>
      </c>
      <c r="U22" s="75">
        <v>72663</v>
      </c>
      <c r="V22" s="14">
        <f>P22/O22</f>
        <v>567.3</v>
      </c>
      <c r="W22" s="75">
        <f>SUM(U22,P22)</f>
        <v>78336</v>
      </c>
      <c r="X22" s="75">
        <v>16093</v>
      </c>
      <c r="Y22" s="76">
        <f>SUM(X22,R22)</f>
        <v>17337</v>
      </c>
    </row>
    <row r="23" spans="1:25" ht="12.75">
      <c r="A23" s="72">
        <v>10</v>
      </c>
      <c r="B23" s="72">
        <v>8</v>
      </c>
      <c r="C23" s="4" t="s">
        <v>65</v>
      </c>
      <c r="D23" s="4" t="s">
        <v>66</v>
      </c>
      <c r="E23" s="15" t="s">
        <v>48</v>
      </c>
      <c r="F23" s="15" t="s">
        <v>42</v>
      </c>
      <c r="G23" s="37">
        <v>5</v>
      </c>
      <c r="H23" s="37">
        <v>11</v>
      </c>
      <c r="I23" s="24">
        <v>2958</v>
      </c>
      <c r="J23" s="24">
        <v>2051</v>
      </c>
      <c r="K23" s="24">
        <v>533</v>
      </c>
      <c r="L23" s="24">
        <v>366</v>
      </c>
      <c r="M23" s="64">
        <f>(I23/J23*100)-100</f>
        <v>44.22233057045344</v>
      </c>
      <c r="N23" s="14">
        <f>I23/H23</f>
        <v>268.90909090909093</v>
      </c>
      <c r="O23" s="73">
        <v>11</v>
      </c>
      <c r="P23" s="22">
        <v>4011</v>
      </c>
      <c r="Q23" s="22">
        <v>3642</v>
      </c>
      <c r="R23" s="22">
        <v>771</v>
      </c>
      <c r="S23" s="22">
        <v>733</v>
      </c>
      <c r="T23" s="64">
        <f>(P23/Q23*100)-100</f>
        <v>10.131795716639203</v>
      </c>
      <c r="U23" s="75">
        <v>58269</v>
      </c>
      <c r="V23" s="14">
        <f>P23/O23</f>
        <v>364.6363636363636</v>
      </c>
      <c r="W23" s="75">
        <f>SUM(U23,P23)</f>
        <v>62280</v>
      </c>
      <c r="X23" s="77">
        <v>11290</v>
      </c>
      <c r="Y23" s="76">
        <f>SUM(X23,R23)</f>
        <v>12061</v>
      </c>
    </row>
    <row r="24" spans="1:25" ht="12.75">
      <c r="A24" s="72">
        <v>11</v>
      </c>
      <c r="B24" s="72">
        <v>11</v>
      </c>
      <c r="C24" s="4" t="s">
        <v>84</v>
      </c>
      <c r="D24" s="4" t="s">
        <v>85</v>
      </c>
      <c r="E24" s="15" t="s">
        <v>48</v>
      </c>
      <c r="F24" s="15" t="s">
        <v>67</v>
      </c>
      <c r="G24" s="37">
        <v>2</v>
      </c>
      <c r="H24" s="37">
        <v>1</v>
      </c>
      <c r="I24" s="24">
        <v>1974</v>
      </c>
      <c r="J24" s="24">
        <v>1458</v>
      </c>
      <c r="K24" s="96">
        <v>415</v>
      </c>
      <c r="L24" s="96">
        <v>311</v>
      </c>
      <c r="M24" s="64">
        <f>(I24/J24*100)-100</f>
        <v>35.3909465020576</v>
      </c>
      <c r="N24" s="14">
        <f>I24/H24</f>
        <v>1974</v>
      </c>
      <c r="O24" s="38">
        <v>1</v>
      </c>
      <c r="P24" s="14">
        <v>3210</v>
      </c>
      <c r="Q24" s="14">
        <v>2638</v>
      </c>
      <c r="R24" s="14">
        <v>693</v>
      </c>
      <c r="S24" s="14">
        <v>582</v>
      </c>
      <c r="T24" s="64">
        <f>(P24/Q24*100)-100</f>
        <v>21.683093252463976</v>
      </c>
      <c r="U24" s="75">
        <v>2638</v>
      </c>
      <c r="V24" s="14">
        <f>P24/O24</f>
        <v>3210</v>
      </c>
      <c r="W24" s="75">
        <f>SUM(U24,P24)</f>
        <v>5848</v>
      </c>
      <c r="X24" s="77">
        <v>582</v>
      </c>
      <c r="Y24" s="76">
        <f>SUM(X24,R24)</f>
        <v>1275</v>
      </c>
    </row>
    <row r="25" spans="1:25" ht="12.75" customHeight="1">
      <c r="A25" s="72">
        <v>12</v>
      </c>
      <c r="B25" s="72">
        <v>14</v>
      </c>
      <c r="C25" s="4" t="s">
        <v>70</v>
      </c>
      <c r="D25" s="4" t="s">
        <v>71</v>
      </c>
      <c r="E25" s="15" t="s">
        <v>72</v>
      </c>
      <c r="F25" s="15" t="s">
        <v>67</v>
      </c>
      <c r="G25" s="37">
        <v>4</v>
      </c>
      <c r="H25" s="37">
        <v>4</v>
      </c>
      <c r="I25" s="24">
        <v>1673</v>
      </c>
      <c r="J25" s="24">
        <v>1172</v>
      </c>
      <c r="K25" s="95">
        <v>345</v>
      </c>
      <c r="L25" s="95">
        <v>243</v>
      </c>
      <c r="M25" s="64">
        <f>(I25/J25*100)-100</f>
        <v>42.74744027303754</v>
      </c>
      <c r="N25" s="14">
        <f>I25/H25</f>
        <v>418.25</v>
      </c>
      <c r="O25" s="73">
        <v>4</v>
      </c>
      <c r="P25" s="22">
        <v>2570</v>
      </c>
      <c r="Q25" s="22">
        <v>2081</v>
      </c>
      <c r="R25" s="92">
        <v>635</v>
      </c>
      <c r="S25" s="92">
        <v>484</v>
      </c>
      <c r="T25" s="64">
        <f>(P25/Q25*100)-100</f>
        <v>23.498318116290235</v>
      </c>
      <c r="U25" s="77">
        <v>17572</v>
      </c>
      <c r="V25" s="14">
        <f>P25/O25</f>
        <v>642.5</v>
      </c>
      <c r="W25" s="75">
        <f>SUM(U25,P25)</f>
        <v>20142</v>
      </c>
      <c r="X25" s="75">
        <v>4037</v>
      </c>
      <c r="Y25" s="76">
        <f>SUM(X25,R25)</f>
        <v>4672</v>
      </c>
    </row>
    <row r="26" spans="1:25" ht="12.75" customHeight="1">
      <c r="A26" s="72">
        <v>13</v>
      </c>
      <c r="B26" s="72">
        <v>10</v>
      </c>
      <c r="C26" s="4" t="s">
        <v>52</v>
      </c>
      <c r="D26" s="4" t="s">
        <v>53</v>
      </c>
      <c r="E26" s="15" t="s">
        <v>47</v>
      </c>
      <c r="F26" s="15" t="s">
        <v>36</v>
      </c>
      <c r="G26" s="37">
        <v>9</v>
      </c>
      <c r="H26" s="37">
        <v>11</v>
      </c>
      <c r="I26" s="14">
        <v>1375</v>
      </c>
      <c r="J26" s="14">
        <v>1839</v>
      </c>
      <c r="K26" s="22">
        <v>292</v>
      </c>
      <c r="L26" s="22">
        <v>391</v>
      </c>
      <c r="M26" s="64">
        <f>(I26/J26*100)-100</f>
        <v>-25.231103860793908</v>
      </c>
      <c r="N26" s="14">
        <f>I26/H26</f>
        <v>125</v>
      </c>
      <c r="O26" s="37">
        <v>11</v>
      </c>
      <c r="P26" s="22">
        <v>2076</v>
      </c>
      <c r="Q26" s="22">
        <v>2922</v>
      </c>
      <c r="R26" s="22">
        <v>472</v>
      </c>
      <c r="S26" s="22">
        <v>674</v>
      </c>
      <c r="T26" s="64">
        <f>(P26/Q26*100)-100</f>
        <v>-28.952772073921977</v>
      </c>
      <c r="U26" s="77">
        <v>407841</v>
      </c>
      <c r="V26" s="14">
        <f>P26/O26</f>
        <v>188.72727272727272</v>
      </c>
      <c r="W26" s="75">
        <f>SUM(U26,P26)</f>
        <v>409917</v>
      </c>
      <c r="X26" s="75">
        <v>88910</v>
      </c>
      <c r="Y26" s="76">
        <f>SUM(X26,R26)</f>
        <v>89382</v>
      </c>
    </row>
    <row r="27" spans="1:25" ht="12.75">
      <c r="A27" s="72">
        <v>14</v>
      </c>
      <c r="B27" s="72">
        <v>12</v>
      </c>
      <c r="C27" s="4" t="s">
        <v>63</v>
      </c>
      <c r="D27" s="4" t="s">
        <v>64</v>
      </c>
      <c r="E27" s="15" t="s">
        <v>48</v>
      </c>
      <c r="F27" s="15" t="s">
        <v>49</v>
      </c>
      <c r="G27" s="37">
        <v>5</v>
      </c>
      <c r="H27" s="37">
        <v>4</v>
      </c>
      <c r="I27" s="24">
        <v>1354</v>
      </c>
      <c r="J27" s="24">
        <v>1587</v>
      </c>
      <c r="K27" s="14">
        <v>292</v>
      </c>
      <c r="L27" s="14">
        <v>322</v>
      </c>
      <c r="M27" s="64">
        <f>(I27/J27*100)-100</f>
        <v>-14.681789540012602</v>
      </c>
      <c r="N27" s="14">
        <f>I27/H27</f>
        <v>338.5</v>
      </c>
      <c r="O27" s="38">
        <v>4</v>
      </c>
      <c r="P27" s="14">
        <v>2045</v>
      </c>
      <c r="Q27" s="14">
        <v>2555</v>
      </c>
      <c r="R27" s="14">
        <v>470</v>
      </c>
      <c r="S27" s="14">
        <v>597</v>
      </c>
      <c r="T27" s="64">
        <f>(P27/Q27*100)-100</f>
        <v>-19.96086105675147</v>
      </c>
      <c r="U27" s="75">
        <v>22549</v>
      </c>
      <c r="V27" s="14">
        <f>P27/O27</f>
        <v>511.25</v>
      </c>
      <c r="W27" s="75">
        <f>SUM(U27,P27)</f>
        <v>24594</v>
      </c>
      <c r="X27" s="77">
        <v>5046</v>
      </c>
      <c r="Y27" s="76">
        <f>SUM(X27,R27)</f>
        <v>5516</v>
      </c>
    </row>
    <row r="28" spans="1:25" ht="12.75">
      <c r="A28" s="72">
        <v>15</v>
      </c>
      <c r="B28" s="72">
        <v>13</v>
      </c>
      <c r="C28" s="4" t="s">
        <v>68</v>
      </c>
      <c r="D28" s="4" t="s">
        <v>69</v>
      </c>
      <c r="E28" s="15" t="s">
        <v>48</v>
      </c>
      <c r="F28" s="15" t="s">
        <v>49</v>
      </c>
      <c r="G28" s="37">
        <v>4</v>
      </c>
      <c r="H28" s="37">
        <v>4</v>
      </c>
      <c r="I28" s="24">
        <v>1289</v>
      </c>
      <c r="J28" s="24">
        <v>1145</v>
      </c>
      <c r="K28" s="14">
        <v>251</v>
      </c>
      <c r="L28" s="14">
        <v>222</v>
      </c>
      <c r="M28" s="64">
        <f>(I28/J28*100)-100</f>
        <v>12.576419213973793</v>
      </c>
      <c r="N28" s="14">
        <f>I28/H28</f>
        <v>322.25</v>
      </c>
      <c r="O28" s="73">
        <v>4</v>
      </c>
      <c r="P28" s="14">
        <v>2016</v>
      </c>
      <c r="Q28" s="14">
        <v>2168</v>
      </c>
      <c r="R28" s="14">
        <v>433</v>
      </c>
      <c r="S28" s="14">
        <v>475</v>
      </c>
      <c r="T28" s="64">
        <f>(P28/Q28*100)-100</f>
        <v>-7.011070110701112</v>
      </c>
      <c r="U28" s="75">
        <v>16836</v>
      </c>
      <c r="V28" s="14">
        <f>P28/O28</f>
        <v>504</v>
      </c>
      <c r="W28" s="75">
        <f>SUM(U28,P28)</f>
        <v>18852</v>
      </c>
      <c r="X28" s="77">
        <v>4275</v>
      </c>
      <c r="Y28" s="76">
        <f>SUM(X28,R28)</f>
        <v>4708</v>
      </c>
    </row>
    <row r="29" spans="1:25" ht="12.75">
      <c r="A29" s="72">
        <v>16</v>
      </c>
      <c r="B29" s="72">
        <v>17</v>
      </c>
      <c r="C29" s="4" t="s">
        <v>54</v>
      </c>
      <c r="D29" s="4" t="s">
        <v>55</v>
      </c>
      <c r="E29" s="15" t="s">
        <v>50</v>
      </c>
      <c r="F29" s="15" t="s">
        <v>42</v>
      </c>
      <c r="G29" s="37">
        <v>8</v>
      </c>
      <c r="H29" s="37">
        <v>4</v>
      </c>
      <c r="I29" s="24">
        <v>1033</v>
      </c>
      <c r="J29" s="24">
        <v>710</v>
      </c>
      <c r="K29" s="24">
        <v>186</v>
      </c>
      <c r="L29" s="24">
        <v>144</v>
      </c>
      <c r="M29" s="64">
        <f>(I29/J29*100)-100</f>
        <v>45.49295774647888</v>
      </c>
      <c r="N29" s="14">
        <f>I29/H29</f>
        <v>258.25</v>
      </c>
      <c r="O29" s="73">
        <v>4</v>
      </c>
      <c r="P29" s="22">
        <v>1480</v>
      </c>
      <c r="Q29" s="22">
        <v>1068</v>
      </c>
      <c r="R29" s="22">
        <v>290</v>
      </c>
      <c r="S29" s="22">
        <v>225</v>
      </c>
      <c r="T29" s="64">
        <f>(P29/Q29*100)-100</f>
        <v>38.576779026217224</v>
      </c>
      <c r="U29" s="75">
        <v>44971</v>
      </c>
      <c r="V29" s="14">
        <f>P29/O29</f>
        <v>370</v>
      </c>
      <c r="W29" s="75">
        <f>SUM(U29,P29)</f>
        <v>46451</v>
      </c>
      <c r="X29" s="77">
        <v>9239</v>
      </c>
      <c r="Y29" s="76">
        <f>SUM(X29,R29)</f>
        <v>9529</v>
      </c>
    </row>
    <row r="30" spans="1:25" ht="12.75">
      <c r="A30" s="72">
        <v>17</v>
      </c>
      <c r="B30" s="72">
        <v>15</v>
      </c>
      <c r="C30" s="4" t="s">
        <v>82</v>
      </c>
      <c r="D30" s="4" t="s">
        <v>83</v>
      </c>
      <c r="E30" s="15" t="s">
        <v>48</v>
      </c>
      <c r="F30" s="15" t="s">
        <v>42</v>
      </c>
      <c r="G30" s="37">
        <v>2</v>
      </c>
      <c r="H30" s="37">
        <v>1</v>
      </c>
      <c r="I30" s="24">
        <v>772</v>
      </c>
      <c r="J30" s="24">
        <v>898</v>
      </c>
      <c r="K30" s="22">
        <v>148</v>
      </c>
      <c r="L30" s="22">
        <v>178</v>
      </c>
      <c r="M30" s="64">
        <f>(I30/J30*100)-100</f>
        <v>-14.031180400890861</v>
      </c>
      <c r="N30" s="14">
        <f>I30/H30</f>
        <v>772</v>
      </c>
      <c r="O30" s="73">
        <v>1</v>
      </c>
      <c r="P30" s="14">
        <v>1186</v>
      </c>
      <c r="Q30" s="14">
        <v>1605</v>
      </c>
      <c r="R30" s="14">
        <v>236</v>
      </c>
      <c r="S30" s="14">
        <v>333</v>
      </c>
      <c r="T30" s="64">
        <f>(P30/Q30*100)-100</f>
        <v>-26.10591900311526</v>
      </c>
      <c r="U30" s="94">
        <v>1605</v>
      </c>
      <c r="V30" s="14">
        <f>P30/O30</f>
        <v>1186</v>
      </c>
      <c r="W30" s="75">
        <f>SUM(U30,P30)</f>
        <v>2791</v>
      </c>
      <c r="X30" s="75">
        <v>333</v>
      </c>
      <c r="Y30" s="76">
        <f>SUM(X30,R30)</f>
        <v>569</v>
      </c>
    </row>
    <row r="31" spans="1:25" ht="12.75">
      <c r="A31" s="72">
        <v>18</v>
      </c>
      <c r="B31" s="72"/>
      <c r="C31" s="98"/>
      <c r="D31" s="86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7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9"/>
      <c r="V33" s="14"/>
      <c r="W33" s="75"/>
      <c r="X33" s="89"/>
      <c r="Y33" s="76">
        <f>SUM(X33,R33)</f>
        <v>0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129</v>
      </c>
      <c r="I34" s="31">
        <f>SUM(I14:I33)</f>
        <v>132081</v>
      </c>
      <c r="J34" s="31">
        <v>232940</v>
      </c>
      <c r="K34" s="31">
        <f>SUM(K14:K33)</f>
        <v>25649</v>
      </c>
      <c r="L34" s="31">
        <v>44683</v>
      </c>
      <c r="M34" s="68">
        <f>(I34/J34*100)-100</f>
        <v>-43.298274233708256</v>
      </c>
      <c r="N34" s="32">
        <f>I34/H34</f>
        <v>1023.8837209302326</v>
      </c>
      <c r="O34" s="34">
        <f>SUM(O14:O33)</f>
        <v>130</v>
      </c>
      <c r="P34" s="31">
        <f>SUM(P14:P33)</f>
        <v>195129</v>
      </c>
      <c r="Q34" s="31">
        <v>348995</v>
      </c>
      <c r="R34" s="31">
        <f>SUM(R14:R33)</f>
        <v>41738</v>
      </c>
      <c r="S34" s="31">
        <v>70166</v>
      </c>
      <c r="T34" s="68">
        <f>(P34/Q34*100)-100</f>
        <v>-44.088310720783966</v>
      </c>
      <c r="U34" s="78">
        <f>SUM(U14:U33)</f>
        <v>1083186</v>
      </c>
      <c r="V34" s="32">
        <f>P34/O34</f>
        <v>1500.9923076923078</v>
      </c>
      <c r="W34" s="90">
        <f>SUM(U34,P34)</f>
        <v>1278315</v>
      </c>
      <c r="X34" s="79">
        <f>SUM(X14:X33)</f>
        <v>234713</v>
      </c>
      <c r="Y34" s="35">
        <f>SUM(Y14:Y33)</f>
        <v>276451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Jun</v>
      </c>
      <c r="L4" s="20"/>
      <c r="M4" s="62" t="str">
        <f>'WEEKLY COMPETITIVE REPORT'!M4</f>
        <v>03 -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31 - May</v>
      </c>
      <c r="L5" s="7"/>
      <c r="M5" s="63" t="str">
        <f>'WEEKLY COMPETITIVE REPORT'!M5</f>
        <v>06 -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41067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DICTATOR</v>
      </c>
      <c r="D14" s="4" t="str">
        <f>'WEEKLY COMPETITIVE REPORT'!D14</f>
        <v>DIKTATOR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3</v>
      </c>
      <c r="H14" s="37">
        <f>'WEEKLY COMPETITIVE REPORT'!H14</f>
        <v>12</v>
      </c>
      <c r="I14" s="14">
        <f>'WEEKLY COMPETITIVE REPORT'!I14/Y4</f>
        <v>43114.75409836065</v>
      </c>
      <c r="J14" s="14">
        <f>'WEEKLY COMPETITIVE REPORT'!J14/Y4</f>
        <v>59165.42473919523</v>
      </c>
      <c r="K14" s="22">
        <f>'WEEKLY COMPETITIVE REPORT'!K14</f>
        <v>6940</v>
      </c>
      <c r="L14" s="22">
        <f>'WEEKLY COMPETITIVE REPORT'!L14</f>
        <v>9500</v>
      </c>
      <c r="M14" s="64">
        <f>'WEEKLY COMPETITIVE REPORT'!M14</f>
        <v>-27.128463476070536</v>
      </c>
      <c r="N14" s="14">
        <f aca="true" t="shared" si="0" ref="N14:N20">I14/H14</f>
        <v>3592.896174863388</v>
      </c>
      <c r="O14" s="37">
        <f>'WEEKLY COMPETITIVE REPORT'!O14</f>
        <v>13</v>
      </c>
      <c r="P14" s="14">
        <f>'WEEKLY COMPETITIVE REPORT'!P14/Y4</f>
        <v>62001.98708395429</v>
      </c>
      <c r="Q14" s="14">
        <f>'WEEKLY COMPETITIVE REPORT'!Q14/Y4</f>
        <v>87949.5777446597</v>
      </c>
      <c r="R14" s="22">
        <f>'WEEKLY COMPETITIVE REPORT'!R14</f>
        <v>10938</v>
      </c>
      <c r="S14" s="22">
        <f>'WEEKLY COMPETITIVE REPORT'!S14</f>
        <v>15660</v>
      </c>
      <c r="T14" s="64">
        <f>'WEEKLY COMPETITIVE REPORT'!T14</f>
        <v>-29.502802999279837</v>
      </c>
      <c r="U14" s="14">
        <f>'WEEKLY COMPETITIVE REPORT'!U14/Y4</f>
        <v>219874.565325385</v>
      </c>
      <c r="V14" s="14">
        <f aca="true" t="shared" si="1" ref="V14:V20">P14/O14</f>
        <v>4769.383621842638</v>
      </c>
      <c r="W14" s="25">
        <f aca="true" t="shared" si="2" ref="W14:W20">P14+U14</f>
        <v>281876.5524093393</v>
      </c>
      <c r="X14" s="22">
        <f>'WEEKLY COMPETITIVE REPORT'!X14</f>
        <v>40338</v>
      </c>
      <c r="Y14" s="56">
        <f>'WEEKLY COMPETITIVE REPORT'!Y14</f>
        <v>51276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MEN IN BLACK 3 3D</v>
      </c>
      <c r="D15" s="4" t="str">
        <f>'WEEKLY COMPETITIVE REPORT'!D15</f>
        <v>MOŽJE V ČRNEM 3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18</v>
      </c>
      <c r="I15" s="14">
        <f>'WEEKLY COMPETITIVE REPORT'!I15/Y4</f>
        <v>32614.25732737208</v>
      </c>
      <c r="J15" s="14">
        <f>'WEEKLY COMPETITIVE REPORT'!J15/Y4</f>
        <v>37855.1912568306</v>
      </c>
      <c r="K15" s="22">
        <f>'WEEKLY COMPETITIVE REPORT'!K15</f>
        <v>4806</v>
      </c>
      <c r="L15" s="22">
        <f>'WEEKLY COMPETITIVE REPORT'!L15</f>
        <v>5600</v>
      </c>
      <c r="M15" s="64">
        <f>'WEEKLY COMPETITIVE REPORT'!M15</f>
        <v>-13.844690134838103</v>
      </c>
      <c r="N15" s="14">
        <f t="shared" si="0"/>
        <v>1811.9031848540044</v>
      </c>
      <c r="O15" s="37">
        <f>'WEEKLY COMPETITIVE REPORT'!O15</f>
        <v>18</v>
      </c>
      <c r="P15" s="14">
        <f>'WEEKLY COMPETITIVE REPORT'!P15/Y4</f>
        <v>48846.249379036264</v>
      </c>
      <c r="Q15" s="14">
        <f>'WEEKLY COMPETITIVE REPORT'!Q15/Y4</f>
        <v>62704.91803278688</v>
      </c>
      <c r="R15" s="22">
        <f>'WEEKLY COMPETITIVE REPORT'!R15</f>
        <v>7991</v>
      </c>
      <c r="S15" s="22">
        <f>'WEEKLY COMPETITIVE REPORT'!S15</f>
        <v>10697</v>
      </c>
      <c r="T15" s="64">
        <f>'WEEKLY COMPETITIVE REPORT'!T15</f>
        <v>-22.101406219053274</v>
      </c>
      <c r="U15" s="14">
        <f>'WEEKLY COMPETITIVE REPORT'!U15/Y4</f>
        <v>66348.73323397913</v>
      </c>
      <c r="V15" s="14">
        <f t="shared" si="1"/>
        <v>2713.6805210575703</v>
      </c>
      <c r="W15" s="25">
        <f t="shared" si="2"/>
        <v>115194.9826130154</v>
      </c>
      <c r="X15" s="22">
        <f>'WEEKLY COMPETITIVE REPORT'!X15</f>
        <v>11549</v>
      </c>
      <c r="Y15" s="56">
        <f>'WEEKLY COMPETITIVE REPORT'!Y15</f>
        <v>19540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SNOW WHITE AND THE HUNTSMAN</v>
      </c>
      <c r="D16" s="4" t="str">
        <f>'WEEKLY COMPETITIVE REPORT'!D16</f>
        <v>SNEGULJČICA IN LOVEC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27116.244411326377</v>
      </c>
      <c r="J16" s="14">
        <f>'WEEKLY COMPETITIVE REPORT'!J16/Y4</f>
        <v>0</v>
      </c>
      <c r="K16" s="22">
        <f>'WEEKLY COMPETITIVE REPORT'!K16</f>
        <v>4149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2711.624441132638</v>
      </c>
      <c r="O16" s="37">
        <f>'WEEKLY COMPETITIVE REPORT'!O16</f>
        <v>10</v>
      </c>
      <c r="P16" s="14">
        <f>'WEEKLY COMPETITIVE REPORT'!P16/Y4</f>
        <v>42344.75906607054</v>
      </c>
      <c r="Q16" s="14">
        <f>'WEEKLY COMPETITIVE REPORT'!Q16/Y4</f>
        <v>0</v>
      </c>
      <c r="R16" s="22">
        <f>'WEEKLY COMPETITIVE REPORT'!R16</f>
        <v>7293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1312.717337307501</v>
      </c>
      <c r="V16" s="14">
        <f t="shared" si="1"/>
        <v>4234.475906607054</v>
      </c>
      <c r="W16" s="25">
        <f t="shared" si="2"/>
        <v>43657.47640337804</v>
      </c>
      <c r="X16" s="22">
        <f>'WEEKLY COMPETITIVE REPORT'!X16</f>
        <v>203</v>
      </c>
      <c r="Y16" s="56">
        <f>'WEEKLY COMPETITIVE REPORT'!Y16</f>
        <v>7496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SEEFOOD</v>
      </c>
      <c r="D17" s="4" t="str">
        <f>'WEEKLY COMPETITIVE REPORT'!D17</f>
        <v>PUPIJEVA DOGODIVŠČINA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7</v>
      </c>
      <c r="I17" s="14">
        <f>'WEEKLY COMPETITIVE REPORT'!I17/Y4</f>
        <v>13997.764530551416</v>
      </c>
      <c r="J17" s="14">
        <f>'WEEKLY COMPETITIVE REPORT'!J17/Y4</f>
        <v>0</v>
      </c>
      <c r="K17" s="22">
        <f>'WEEKLY COMPETITIVE REPORT'!K17</f>
        <v>2328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1999.6806472216308</v>
      </c>
      <c r="O17" s="37">
        <f>'WEEKLY COMPETITIVE REPORT'!O17</f>
        <v>7</v>
      </c>
      <c r="P17" s="14">
        <f>'WEEKLY COMPETITIVE REPORT'!P17/Y4</f>
        <v>18799.056135121707</v>
      </c>
      <c r="Q17" s="14">
        <f>'WEEKLY COMPETITIVE REPORT'!Q17/Y4</f>
        <v>0</v>
      </c>
      <c r="R17" s="22">
        <f>'WEEKLY COMPETITIVE REPORT'!R17</f>
        <v>3400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1340.0397416790859</v>
      </c>
      <c r="V17" s="14">
        <f t="shared" si="1"/>
        <v>2685.5794478745297</v>
      </c>
      <c r="W17" s="25">
        <f t="shared" si="2"/>
        <v>20139.095876800795</v>
      </c>
      <c r="X17" s="22">
        <f>'WEEKLY COMPETITIVE REPORT'!X17</f>
        <v>229</v>
      </c>
      <c r="Y17" s="56">
        <f>'WEEKLY COMPETITIVE REPORT'!Y17</f>
        <v>3629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WHAT TO EXPECT WHEN YOU'RE EXPECTING</v>
      </c>
      <c r="D18" s="4" t="str">
        <f>'WEEKLY COMPETITIVE REPORT'!D18</f>
        <v>KAJ PRIČAKOVATI KO PRIČAKUJEŠ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3</v>
      </c>
      <c r="H18" s="37">
        <f>'WEEKLY COMPETITIVE REPORT'!H18</f>
        <v>8</v>
      </c>
      <c r="I18" s="14">
        <f>'WEEKLY COMPETITIVE REPORT'!I18/Y4</f>
        <v>8982.861400894188</v>
      </c>
      <c r="J18" s="14">
        <f>'WEEKLY COMPETITIVE REPORT'!J18/Y4</f>
        <v>10161.450571286636</v>
      </c>
      <c r="K18" s="22">
        <f>'WEEKLY COMPETITIVE REPORT'!K18</f>
        <v>1419</v>
      </c>
      <c r="L18" s="22">
        <f>'WEEKLY COMPETITIVE REPORT'!L18</f>
        <v>1609</v>
      </c>
      <c r="M18" s="64">
        <f>'WEEKLY COMPETITIVE REPORT'!M18</f>
        <v>-11.598631141530191</v>
      </c>
      <c r="N18" s="14">
        <f t="shared" si="0"/>
        <v>1122.8576751117735</v>
      </c>
      <c r="O18" s="37">
        <f>'WEEKLY COMPETITIVE REPORT'!O18</f>
        <v>8</v>
      </c>
      <c r="P18" s="14">
        <f>'WEEKLY COMPETITIVE REPORT'!P18/Y4</f>
        <v>13653.750620963736</v>
      </c>
      <c r="Q18" s="14">
        <f>'WEEKLY COMPETITIVE REPORT'!Q18/Y4</f>
        <v>16090.412319920517</v>
      </c>
      <c r="R18" s="22">
        <f>'WEEKLY COMPETITIVE REPORT'!R18</f>
        <v>2426</v>
      </c>
      <c r="S18" s="22">
        <f>'WEEKLY COMPETITIVE REPORT'!S18</f>
        <v>2933</v>
      </c>
      <c r="T18" s="64">
        <f>'WEEKLY COMPETITIVE REPORT'!T18</f>
        <v>-15.143562828033339</v>
      </c>
      <c r="U18" s="14">
        <f>'WEEKLY COMPETITIVE REPORT'!U18/Y4</f>
        <v>42420.516641828115</v>
      </c>
      <c r="V18" s="14">
        <f t="shared" si="1"/>
        <v>1706.718827620467</v>
      </c>
      <c r="W18" s="25">
        <f t="shared" si="2"/>
        <v>56074.26726279185</v>
      </c>
      <c r="X18" s="22">
        <f>'WEEKLY COMPETITIVE REPORT'!X18</f>
        <v>8298</v>
      </c>
      <c r="Y18" s="56">
        <f>'WEEKLY COMPETITIVE REPORT'!Y18</f>
        <v>10724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AVENGERS</v>
      </c>
      <c r="D19" s="4" t="str">
        <f>'WEEKLY COMPETITIVE REPORT'!D19</f>
        <v>MAŠČEVALCI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5</v>
      </c>
      <c r="H19" s="37">
        <f>'WEEKLY COMPETITIVE REPORT'!H19</f>
        <v>14</v>
      </c>
      <c r="I19" s="14">
        <f>'WEEKLY COMPETITIVE REPORT'!I19/Y4</f>
        <v>6660.4570293094885</v>
      </c>
      <c r="J19" s="14">
        <f>'WEEKLY COMPETITIVE REPORT'!J19/Y4</f>
        <v>8605.315449577743</v>
      </c>
      <c r="K19" s="22">
        <f>'WEEKLY COMPETITIVE REPORT'!K19</f>
        <v>984</v>
      </c>
      <c r="L19" s="22">
        <f>'WEEKLY COMPETITIVE REPORT'!L19</f>
        <v>1264</v>
      </c>
      <c r="M19" s="64">
        <f>'WEEKLY COMPETITIVE REPORT'!M19</f>
        <v>-22.60066387646124</v>
      </c>
      <c r="N19" s="14">
        <f t="shared" si="0"/>
        <v>475.7469306649635</v>
      </c>
      <c r="O19" s="37">
        <f>'WEEKLY COMPETITIVE REPORT'!O19</f>
        <v>14</v>
      </c>
      <c r="P19" s="14">
        <f>'WEEKLY COMPETITIVE REPORT'!P19/Y4</f>
        <v>9569.051167411822</v>
      </c>
      <c r="Q19" s="14">
        <f>'WEEKLY COMPETITIVE REPORT'!Q19/Y4</f>
        <v>12539.74167908594</v>
      </c>
      <c r="R19" s="22">
        <f>'WEEKLY COMPETITIVE REPORT'!R19</f>
        <v>1502</v>
      </c>
      <c r="S19" s="22">
        <f>'WEEKLY COMPETITIVE REPORT'!S19</f>
        <v>1978</v>
      </c>
      <c r="T19" s="64">
        <f>'WEEKLY COMPETITIVE REPORT'!T19</f>
        <v>-23.690205011389523</v>
      </c>
      <c r="U19" s="14">
        <f>'WEEKLY COMPETITIVE REPORT'!U19/Y4</f>
        <v>144536.76105315448</v>
      </c>
      <c r="V19" s="14">
        <f t="shared" si="1"/>
        <v>683.5036548151302</v>
      </c>
      <c r="W19" s="25">
        <f t="shared" si="2"/>
        <v>154105.8122205663</v>
      </c>
      <c r="X19" s="22">
        <f>'WEEKLY COMPETITIVE REPORT'!X19</f>
        <v>22419</v>
      </c>
      <c r="Y19" s="56">
        <f>'WEEKLY COMPETITIVE REPORT'!Y19</f>
        <v>23921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INTOUCHABLES</v>
      </c>
      <c r="D20" s="4" t="str">
        <f>'WEEKLY COMPETITIVE REPORT'!D20</f>
        <v>PRIJATELJA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4</v>
      </c>
      <c r="I20" s="14">
        <f>'WEEKLY COMPETITIVE REPORT'!I20/Y4</f>
        <v>5531.544957774466</v>
      </c>
      <c r="J20" s="14">
        <f>'WEEKLY COMPETITIVE REPORT'!J20/Y4</f>
        <v>3277.4465971187283</v>
      </c>
      <c r="K20" s="22">
        <f>'WEEKLY COMPETITIVE REPORT'!K20</f>
        <v>844</v>
      </c>
      <c r="L20" s="22">
        <f>'WEEKLY COMPETITIVE REPORT'!L20</f>
        <v>512</v>
      </c>
      <c r="M20" s="64">
        <f>'WEEKLY COMPETITIVE REPORT'!M20</f>
        <v>68.77605153467223</v>
      </c>
      <c r="N20" s="14">
        <f t="shared" si="0"/>
        <v>1382.8862394436164</v>
      </c>
      <c r="O20" s="37">
        <f>'WEEKLY COMPETITIVE REPORT'!O20</f>
        <v>4</v>
      </c>
      <c r="P20" s="14">
        <f>'WEEKLY COMPETITIVE REPORT'!P20/Y4</f>
        <v>8972.925981122702</v>
      </c>
      <c r="Q20" s="14">
        <f>'WEEKLY COMPETITIVE REPORT'!Q20/Y4</f>
        <v>5526.577247888723</v>
      </c>
      <c r="R20" s="22">
        <f>'WEEKLY COMPETITIVE REPORT'!R20</f>
        <v>1466</v>
      </c>
      <c r="S20" s="22">
        <f>'WEEKLY COMPETITIVE REPORT'!S20</f>
        <v>922</v>
      </c>
      <c r="T20" s="64">
        <f>'WEEKLY COMPETITIVE REPORT'!T20</f>
        <v>62.35955056179776</v>
      </c>
      <c r="U20" s="14">
        <f>'WEEKLY COMPETITIVE REPORT'!U20/Y4</f>
        <v>27538.499751614505</v>
      </c>
      <c r="V20" s="14">
        <f t="shared" si="1"/>
        <v>2243.2314952806755</v>
      </c>
      <c r="W20" s="25">
        <f t="shared" si="2"/>
        <v>36511.4257327372</v>
      </c>
      <c r="X20" s="22">
        <f>'WEEKLY COMPETITIVE REPORT'!X20</f>
        <v>4569</v>
      </c>
      <c r="Y20" s="56">
        <f>'WEEKLY COMPETITIVE REPORT'!Y20</f>
        <v>6035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DARK SHADOWS</v>
      </c>
      <c r="D21" s="4" t="str">
        <f>'WEEKLY COMPETITIVE REPORT'!D21</f>
        <v>TEMNE SENCE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6</v>
      </c>
      <c r="I21" s="14">
        <f>'WEEKLY COMPETITIVE REPORT'!I21/Y4</f>
        <v>5347.739692001987</v>
      </c>
      <c r="J21" s="14">
        <f>'WEEKLY COMPETITIVE REPORT'!J21/Y4</f>
        <v>5120.466964729259</v>
      </c>
      <c r="K21" s="22">
        <f>'WEEKLY COMPETITIVE REPORT'!K21</f>
        <v>855</v>
      </c>
      <c r="L21" s="22">
        <f>'WEEKLY COMPETITIVE REPORT'!L21</f>
        <v>822</v>
      </c>
      <c r="M21" s="64">
        <f>'WEEKLY COMPETITIVE REPORT'!M21</f>
        <v>4.438515643948577</v>
      </c>
      <c r="N21" s="14">
        <f aca="true" t="shared" si="3" ref="N21:N33">I21/H21</f>
        <v>891.2899486669979</v>
      </c>
      <c r="O21" s="37">
        <f>'WEEKLY COMPETITIVE REPORT'!O21</f>
        <v>6</v>
      </c>
      <c r="P21" s="14">
        <f>'WEEKLY COMPETITIVE REPORT'!P21/Y4</f>
        <v>8010.43219076006</v>
      </c>
      <c r="Q21" s="14">
        <f>'WEEKLY COMPETITIVE REPORT'!Q21/Y4</f>
        <v>7601.838052657725</v>
      </c>
      <c r="R21" s="22">
        <f>'WEEKLY COMPETITIVE REPORT'!R21</f>
        <v>1478</v>
      </c>
      <c r="S21" s="22">
        <f>'WEEKLY COMPETITIVE REPORT'!S21</f>
        <v>1349</v>
      </c>
      <c r="T21" s="64">
        <f>'WEEKLY COMPETITIVE REPORT'!T21</f>
        <v>5.3749387355007485</v>
      </c>
      <c r="U21" s="14">
        <f>'WEEKLY COMPETITIVE REPORT'!U21/Y4</f>
        <v>40892.94585196224</v>
      </c>
      <c r="V21" s="14">
        <f aca="true" t="shared" si="4" ref="V21:V33">P21/O21</f>
        <v>1335.0720317933433</v>
      </c>
      <c r="W21" s="25">
        <f aca="true" t="shared" si="5" ref="W21:W33">P21+U21</f>
        <v>48903.3780427223</v>
      </c>
      <c r="X21" s="22">
        <f>'WEEKLY COMPETITIVE REPORT'!X21</f>
        <v>7303</v>
      </c>
      <c r="Y21" s="56">
        <f>'WEEKLY COMPETITIVE REPORT'!Y21</f>
        <v>8781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MIRROR, MIRROR</v>
      </c>
      <c r="D22" s="4" t="str">
        <f>'WEEKLY COMPETITIVE REPORT'!D22</f>
        <v>ZRCALCE, ZRCALCE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6</v>
      </c>
      <c r="H22" s="37">
        <f>'WEEKLY COMPETITIVE REPORT'!H22</f>
        <v>10</v>
      </c>
      <c r="I22" s="14">
        <f>'WEEKLY COMPETITIVE REPORT'!I22/Y4</f>
        <v>5234.724292101341</v>
      </c>
      <c r="J22" s="14">
        <f>'WEEKLY COMPETITIVE REPORT'!J22/Y4</f>
        <v>4493.293591654247</v>
      </c>
      <c r="K22" s="22">
        <f>'WEEKLY COMPETITIVE REPORT'!K22</f>
        <v>862</v>
      </c>
      <c r="L22" s="22">
        <f>'WEEKLY COMPETITIVE REPORT'!L22</f>
        <v>754</v>
      </c>
      <c r="M22" s="64">
        <f>'WEEKLY COMPETITIVE REPORT'!M22</f>
        <v>16.50082918739635</v>
      </c>
      <c r="N22" s="14">
        <f t="shared" si="3"/>
        <v>523.4724292101341</v>
      </c>
      <c r="O22" s="37">
        <f>'WEEKLY COMPETITIVE REPORT'!O22</f>
        <v>10</v>
      </c>
      <c r="P22" s="14">
        <f>'WEEKLY COMPETITIVE REPORT'!P22/Y4</f>
        <v>7045.454545454545</v>
      </c>
      <c r="Q22" s="14">
        <f>'WEEKLY COMPETITIVE REPORT'!Q22/Y4</f>
        <v>6417.039244908097</v>
      </c>
      <c r="R22" s="22">
        <f>'WEEKLY COMPETITIVE REPORT'!R22</f>
        <v>1244</v>
      </c>
      <c r="S22" s="22">
        <f>'WEEKLY COMPETITIVE REPORT'!S22</f>
        <v>1137</v>
      </c>
      <c r="T22" s="64">
        <f>'WEEKLY COMPETITIVE REPORT'!T22</f>
        <v>9.792916586026706</v>
      </c>
      <c r="U22" s="14">
        <f>'WEEKLY COMPETITIVE REPORT'!U22/Y4</f>
        <v>90242.17585692996</v>
      </c>
      <c r="V22" s="14">
        <f t="shared" si="4"/>
        <v>704.5454545454545</v>
      </c>
      <c r="W22" s="25">
        <f t="shared" si="5"/>
        <v>97287.6304023845</v>
      </c>
      <c r="X22" s="22">
        <f>'WEEKLY COMPETITIVE REPORT'!X22</f>
        <v>16093</v>
      </c>
      <c r="Y22" s="56">
        <f>'WEEKLY COMPETITIVE REPORT'!Y22</f>
        <v>17337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STREET DANCE 2</v>
      </c>
      <c r="D23" s="4" t="str">
        <f>'WEEKLY COMPETITIVE REPORT'!D23</f>
        <v>ULIČNI PLES 2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11</v>
      </c>
      <c r="I23" s="14">
        <f>'WEEKLY COMPETITIVE REPORT'!I23/Y4</f>
        <v>3673.621460506706</v>
      </c>
      <c r="J23" s="14">
        <f>'WEEKLY COMPETITIVE REPORT'!J23/Y4</f>
        <v>2547.1932439145553</v>
      </c>
      <c r="K23" s="22">
        <f>'WEEKLY COMPETITIVE REPORT'!K23</f>
        <v>533</v>
      </c>
      <c r="L23" s="22">
        <f>'WEEKLY COMPETITIVE REPORT'!L23</f>
        <v>366</v>
      </c>
      <c r="M23" s="64">
        <f>'WEEKLY COMPETITIVE REPORT'!M23</f>
        <v>44.22233057045344</v>
      </c>
      <c r="N23" s="14">
        <f t="shared" si="3"/>
        <v>333.96558731879145</v>
      </c>
      <c r="O23" s="37">
        <f>'WEEKLY COMPETITIVE REPORT'!O23</f>
        <v>11</v>
      </c>
      <c r="P23" s="14">
        <f>'WEEKLY COMPETITIVE REPORT'!P23/Y4</f>
        <v>4981.3710879284645</v>
      </c>
      <c r="Q23" s="14">
        <f>'WEEKLY COMPETITIVE REPORT'!Q23/Y4</f>
        <v>4523.099850968703</v>
      </c>
      <c r="R23" s="22">
        <f>'WEEKLY COMPETITIVE REPORT'!R23</f>
        <v>771</v>
      </c>
      <c r="S23" s="22">
        <f>'WEEKLY COMPETITIVE REPORT'!S23</f>
        <v>733</v>
      </c>
      <c r="T23" s="64">
        <f>'WEEKLY COMPETITIVE REPORT'!T23</f>
        <v>10.131795716639203</v>
      </c>
      <c r="U23" s="14">
        <f>'WEEKLY COMPETITIVE REPORT'!U23/Y4</f>
        <v>72365.87183308495</v>
      </c>
      <c r="V23" s="14">
        <f t="shared" si="4"/>
        <v>452.85191708440584</v>
      </c>
      <c r="W23" s="25">
        <f t="shared" si="5"/>
        <v>77347.24292101341</v>
      </c>
      <c r="X23" s="22">
        <f>'WEEKLY COMPETITIVE REPORT'!X23</f>
        <v>11290</v>
      </c>
      <c r="Y23" s="56">
        <f>'WEEKLY COMPETITIVE REPORT'!Y23</f>
        <v>12061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A SEPARATION (JODAEIYE NADER AZ SIMIN)</v>
      </c>
      <c r="D24" s="4" t="str">
        <f>'WEEKLY COMPETITIVE REPORT'!D24</f>
        <v>LOČITEV</v>
      </c>
      <c r="E24" s="4" t="str">
        <f>'WEEKLY COMPETITIVE REPORT'!E24</f>
        <v>IND</v>
      </c>
      <c r="F24" s="4" t="str">
        <f>'WEEKLY COMPETITIVE REPORT'!F24</f>
        <v>CF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2451.564828614009</v>
      </c>
      <c r="J24" s="14">
        <f>'WEEKLY COMPETITIVE REPORT'!J24/Y4</f>
        <v>1810.730253353204</v>
      </c>
      <c r="K24" s="22">
        <f>'WEEKLY COMPETITIVE REPORT'!K24</f>
        <v>415</v>
      </c>
      <c r="L24" s="22">
        <f>'WEEKLY COMPETITIVE REPORT'!L24</f>
        <v>311</v>
      </c>
      <c r="M24" s="64">
        <f>'WEEKLY COMPETITIVE REPORT'!M24</f>
        <v>35.3909465020576</v>
      </c>
      <c r="N24" s="14">
        <f t="shared" si="3"/>
        <v>2451.564828614009</v>
      </c>
      <c r="O24" s="37">
        <f>'WEEKLY COMPETITIVE REPORT'!O24</f>
        <v>1</v>
      </c>
      <c r="P24" s="14">
        <f>'WEEKLY COMPETITIVE REPORT'!P24/Y4</f>
        <v>3986.587183308495</v>
      </c>
      <c r="Q24" s="14">
        <f>'WEEKLY COMPETITIVE REPORT'!Q24/Y4</f>
        <v>3276.2046696472926</v>
      </c>
      <c r="R24" s="22">
        <f>'WEEKLY COMPETITIVE REPORT'!R24</f>
        <v>693</v>
      </c>
      <c r="S24" s="22">
        <f>'WEEKLY COMPETITIVE REPORT'!S24</f>
        <v>582</v>
      </c>
      <c r="T24" s="64">
        <f>'WEEKLY COMPETITIVE REPORT'!T24</f>
        <v>21.683093252463976</v>
      </c>
      <c r="U24" s="14">
        <f>'WEEKLY COMPETITIVE REPORT'!U24/Y4</f>
        <v>3276.2046696472926</v>
      </c>
      <c r="V24" s="14">
        <f t="shared" si="4"/>
        <v>3986.587183308495</v>
      </c>
      <c r="W24" s="25">
        <f t="shared" si="5"/>
        <v>7262.791852955787</v>
      </c>
      <c r="X24" s="22">
        <f>'WEEKLY COMPETITIVE REPORT'!X24</f>
        <v>582</v>
      </c>
      <c r="Y24" s="56">
        <f>'WEEKLY COMPETITIVE REPORT'!Y24</f>
        <v>1275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21 JUMP STREET</v>
      </c>
      <c r="D25" s="4" t="str">
        <f>'WEEKLY COMPETITIVE REPORT'!D25</f>
        <v>21 JUMP STREET: MLADENIČ V MODREM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4</v>
      </c>
      <c r="H25" s="37">
        <f>'WEEKLY COMPETITIVE REPORT'!H25</f>
        <v>4</v>
      </c>
      <c r="I25" s="14">
        <f>'WEEKLY COMPETITIVE REPORT'!I25/Y4</f>
        <v>2077.744659711873</v>
      </c>
      <c r="J25" s="14">
        <f>'WEEKLY COMPETITIVE REPORT'!J25/Y4</f>
        <v>1455.538996522603</v>
      </c>
      <c r="K25" s="22">
        <f>'WEEKLY COMPETITIVE REPORT'!K25</f>
        <v>345</v>
      </c>
      <c r="L25" s="22">
        <f>'WEEKLY COMPETITIVE REPORT'!L25</f>
        <v>243</v>
      </c>
      <c r="M25" s="64">
        <f>'WEEKLY COMPETITIVE REPORT'!M25</f>
        <v>42.74744027303754</v>
      </c>
      <c r="N25" s="14">
        <f t="shared" si="3"/>
        <v>519.4361649279682</v>
      </c>
      <c r="O25" s="37">
        <f>'WEEKLY COMPETITIVE REPORT'!O25</f>
        <v>4</v>
      </c>
      <c r="P25" s="14">
        <f>'WEEKLY COMPETITIVE REPORT'!P25/Y4</f>
        <v>3191.753601589667</v>
      </c>
      <c r="Q25" s="14">
        <f>'WEEKLY COMPETITIVE REPORT'!Q25/Y4</f>
        <v>2584.4510680576254</v>
      </c>
      <c r="R25" s="22">
        <f>'WEEKLY COMPETITIVE REPORT'!R25</f>
        <v>635</v>
      </c>
      <c r="S25" s="22">
        <f>'WEEKLY COMPETITIVE REPORT'!S25</f>
        <v>484</v>
      </c>
      <c r="T25" s="64">
        <f>'WEEKLY COMPETITIVE REPORT'!T25</f>
        <v>23.498318116290235</v>
      </c>
      <c r="U25" s="14">
        <f>'WEEKLY COMPETITIVE REPORT'!U25/Y4</f>
        <v>21823.14952806756</v>
      </c>
      <c r="V25" s="14">
        <f t="shared" si="4"/>
        <v>797.9384003974168</v>
      </c>
      <c r="W25" s="25">
        <f t="shared" si="5"/>
        <v>25014.903129657225</v>
      </c>
      <c r="X25" s="22">
        <f>'WEEKLY COMPETITIVE REPORT'!X25</f>
        <v>4037</v>
      </c>
      <c r="Y25" s="56">
        <f>'WEEKLY COMPETITIVE REPORT'!Y25</f>
        <v>4672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AMERICAN REUNION</v>
      </c>
      <c r="D26" s="4" t="str">
        <f>'WEEKLY COMPETITIVE REPORT'!D26</f>
        <v>AMERIŠKA PITA: OBLETNICA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9</v>
      </c>
      <c r="H26" s="37">
        <f>'WEEKLY COMPETITIVE REPORT'!H26</f>
        <v>11</v>
      </c>
      <c r="I26" s="14">
        <f>'WEEKLY COMPETITIVE REPORT'!I26/Y4</f>
        <v>1707.6502732240438</v>
      </c>
      <c r="J26" s="14">
        <f>'WEEKLY COMPETITIVE REPORT'!J26/Y4</f>
        <v>2283.904619970194</v>
      </c>
      <c r="K26" s="22">
        <f>'WEEKLY COMPETITIVE REPORT'!K26</f>
        <v>292</v>
      </c>
      <c r="L26" s="22">
        <f>'WEEKLY COMPETITIVE REPORT'!L26</f>
        <v>391</v>
      </c>
      <c r="M26" s="64">
        <f>'WEEKLY COMPETITIVE REPORT'!M26</f>
        <v>-25.231103860793908</v>
      </c>
      <c r="N26" s="14">
        <f t="shared" si="3"/>
        <v>155.24093392945852</v>
      </c>
      <c r="O26" s="37">
        <f>'WEEKLY COMPETITIVE REPORT'!O26</f>
        <v>11</v>
      </c>
      <c r="P26" s="14">
        <f>'WEEKLY COMPETITIVE REPORT'!P26/Y4</f>
        <v>2578.241430700447</v>
      </c>
      <c r="Q26" s="14">
        <f>'WEEKLY COMPETITIVE REPORT'!Q26/Y4</f>
        <v>3628.9120715350223</v>
      </c>
      <c r="R26" s="22">
        <f>'WEEKLY COMPETITIVE REPORT'!R26</f>
        <v>472</v>
      </c>
      <c r="S26" s="22">
        <f>'WEEKLY COMPETITIVE REPORT'!S26</f>
        <v>674</v>
      </c>
      <c r="T26" s="64">
        <f>'WEEKLY COMPETITIVE REPORT'!T26</f>
        <v>-28.952772073921977</v>
      </c>
      <c r="U26" s="14">
        <f>'WEEKLY COMPETITIVE REPORT'!U26/Y4</f>
        <v>506508.94187779434</v>
      </c>
      <c r="V26" s="14">
        <f t="shared" si="4"/>
        <v>234.38558460913154</v>
      </c>
      <c r="W26" s="25">
        <f t="shared" si="5"/>
        <v>509087.1833084948</v>
      </c>
      <c r="X26" s="22">
        <f>'WEEKLY COMPETITIVE REPORT'!X26</f>
        <v>88910</v>
      </c>
      <c r="Y26" s="56">
        <f>'WEEKLY COMPETITIVE REPORT'!Y26</f>
        <v>89382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THE CABIN IN THE WOODS</v>
      </c>
      <c r="D27" s="4" t="str">
        <f>'WEEKLY COMPETITIVE REPORT'!D27</f>
        <v>KOČA V GOZDU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5</v>
      </c>
      <c r="H27" s="37">
        <f>'WEEKLY COMPETITIVE REPORT'!H27</f>
        <v>4</v>
      </c>
      <c r="I27" s="14">
        <f>'WEEKLY COMPETITIVE REPORT'!I27/Y4</f>
        <v>1681.5697963238947</v>
      </c>
      <c r="J27" s="14">
        <f>'WEEKLY COMPETITIVE REPORT'!J27/Y17</f>
        <v>0.43731055387158996</v>
      </c>
      <c r="K27" s="22">
        <f>'WEEKLY COMPETITIVE REPORT'!K27</f>
        <v>292</v>
      </c>
      <c r="L27" s="22">
        <f>'WEEKLY COMPETITIVE REPORT'!L27</f>
        <v>322</v>
      </c>
      <c r="M27" s="64">
        <f>'WEEKLY COMPETITIVE REPORT'!M27</f>
        <v>-14.681789540012602</v>
      </c>
      <c r="N27" s="14">
        <f t="shared" si="3"/>
        <v>420.3924490809737</v>
      </c>
      <c r="O27" s="37">
        <f>'WEEKLY COMPETITIVE REPORT'!O27</f>
        <v>4</v>
      </c>
      <c r="P27" s="14">
        <f>'WEEKLY COMPETITIVE REPORT'!P27/Y4</f>
        <v>2539.741679085941</v>
      </c>
      <c r="Q27" s="14">
        <f>'WEEKLY COMPETITIVE REPORT'!Q27/Y17</f>
        <v>0.7040507026729127</v>
      </c>
      <c r="R27" s="22">
        <f>'WEEKLY COMPETITIVE REPORT'!R27</f>
        <v>470</v>
      </c>
      <c r="S27" s="22">
        <f>'WEEKLY COMPETITIVE REPORT'!S27</f>
        <v>597</v>
      </c>
      <c r="T27" s="64">
        <f>'WEEKLY COMPETITIVE REPORT'!T27</f>
        <v>-19.96086105675147</v>
      </c>
      <c r="U27" s="14">
        <f>'WEEKLY COMPETITIVE REPORT'!U27/Y17</f>
        <v>6.213557453844034</v>
      </c>
      <c r="V27" s="14">
        <f t="shared" si="4"/>
        <v>634.9354197714853</v>
      </c>
      <c r="W27" s="25">
        <f t="shared" si="5"/>
        <v>2545.9552365397853</v>
      </c>
      <c r="X27" s="22">
        <f>'WEEKLY COMPETITIVE REPORT'!X27</f>
        <v>5046</v>
      </c>
      <c r="Y27" s="56">
        <f>'WEEKLY COMPETITIVE REPORT'!Y27</f>
        <v>5516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IRON SKY</v>
      </c>
      <c r="D28" s="4" t="str">
        <f>'WEEKLY COMPETITIVE REPORT'!D28</f>
        <v>JEKLENO NEBO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4</v>
      </c>
      <c r="H28" s="37">
        <f>'WEEKLY COMPETITIVE REPORT'!H28</f>
        <v>4</v>
      </c>
      <c r="I28" s="14">
        <f>'WEEKLY COMPETITIVE REPORT'!I28/Y4</f>
        <v>1600.8445106805761</v>
      </c>
      <c r="J28" s="14">
        <f>'WEEKLY COMPETITIVE REPORT'!J28/Y17</f>
        <v>0.31551391567925047</v>
      </c>
      <c r="K28" s="22">
        <f>'WEEKLY COMPETITIVE REPORT'!K28</f>
        <v>251</v>
      </c>
      <c r="L28" s="22">
        <f>'WEEKLY COMPETITIVE REPORT'!L28</f>
        <v>222</v>
      </c>
      <c r="M28" s="64">
        <f>'WEEKLY COMPETITIVE REPORT'!M28</f>
        <v>12.576419213973793</v>
      </c>
      <c r="N28" s="14">
        <f t="shared" si="3"/>
        <v>400.21112767014404</v>
      </c>
      <c r="O28" s="37">
        <f>'WEEKLY COMPETITIVE REPORT'!O28</f>
        <v>4</v>
      </c>
      <c r="P28" s="14">
        <f>'WEEKLY COMPETITIVE REPORT'!P28/Y4</f>
        <v>2503.725782414307</v>
      </c>
      <c r="Q28" s="14">
        <f>'WEEKLY COMPETITIVE REPORT'!Q28/Y17</f>
        <v>0.5974097547533755</v>
      </c>
      <c r="R28" s="22">
        <f>'WEEKLY COMPETITIVE REPORT'!R28</f>
        <v>433</v>
      </c>
      <c r="S28" s="22">
        <f>'WEEKLY COMPETITIVE REPORT'!S28</f>
        <v>475</v>
      </c>
      <c r="T28" s="64">
        <f>'WEEKLY COMPETITIVE REPORT'!T28</f>
        <v>-7.011070110701112</v>
      </c>
      <c r="U28" s="14">
        <f>'WEEKLY COMPETITIVE REPORT'!U28/Y17</f>
        <v>4.639294571507302</v>
      </c>
      <c r="V28" s="14">
        <f t="shared" si="4"/>
        <v>625.9314456035768</v>
      </c>
      <c r="W28" s="25">
        <f t="shared" si="5"/>
        <v>2508.3650769858145</v>
      </c>
      <c r="X28" s="22">
        <f>'WEEKLY COMPETITIVE REPORT'!X28</f>
        <v>4275</v>
      </c>
      <c r="Y28" s="56">
        <f>'WEEKLY COMPETITIVE REPORT'!Y28</f>
        <v>4708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BEST EXOTIC MARIGOLD HOTEL</v>
      </c>
      <c r="D29" s="4" t="str">
        <f>'WEEKLY COMPETITIVE REPORT'!D29</f>
        <v>EKSOTIČNI HOTEL MARIGOLD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8</v>
      </c>
      <c r="H29" s="37">
        <f>'WEEKLY COMPETITIVE REPORT'!H29</f>
        <v>4</v>
      </c>
      <c r="I29" s="14">
        <f>'WEEKLY COMPETITIVE REPORT'!I29/Y4</f>
        <v>1282.9110779930452</v>
      </c>
      <c r="J29" s="14">
        <f>'WEEKLY COMPETITIVE REPORT'!J29/Y17</f>
        <v>0.1956461835216313</v>
      </c>
      <c r="K29" s="22">
        <f>'WEEKLY COMPETITIVE REPORT'!K29</f>
        <v>186</v>
      </c>
      <c r="L29" s="22">
        <f>'WEEKLY COMPETITIVE REPORT'!L29</f>
        <v>144</v>
      </c>
      <c r="M29" s="64">
        <f>'WEEKLY COMPETITIVE REPORT'!M29</f>
        <v>45.49295774647888</v>
      </c>
      <c r="N29" s="14">
        <f t="shared" si="3"/>
        <v>320.7277694982613</v>
      </c>
      <c r="O29" s="37">
        <f>'WEEKLY COMPETITIVE REPORT'!O29</f>
        <v>4</v>
      </c>
      <c r="P29" s="14">
        <f>'WEEKLY COMPETITIVE REPORT'!P29/Y4</f>
        <v>1838.0526577247888</v>
      </c>
      <c r="Q29" s="14">
        <f>'WEEKLY COMPETITIVE REPORT'!Q29/Y17</f>
        <v>0.2942959492973271</v>
      </c>
      <c r="R29" s="22">
        <f>'WEEKLY COMPETITIVE REPORT'!R29</f>
        <v>290</v>
      </c>
      <c r="S29" s="22">
        <f>'WEEKLY COMPETITIVE REPORT'!S29</f>
        <v>225</v>
      </c>
      <c r="T29" s="64">
        <f>'WEEKLY COMPETITIVE REPORT'!T29</f>
        <v>38.576779026217224</v>
      </c>
      <c r="U29" s="14">
        <f>'WEEKLY COMPETITIVE REPORT'!U29/Y4</f>
        <v>55850.72031793343</v>
      </c>
      <c r="V29" s="14">
        <f t="shared" si="4"/>
        <v>459.5131644311972</v>
      </c>
      <c r="W29" s="25">
        <f t="shared" si="5"/>
        <v>57688.77297565822</v>
      </c>
      <c r="X29" s="22">
        <f>'WEEKLY COMPETITIVE REPORT'!X29</f>
        <v>9239</v>
      </c>
      <c r="Y29" s="56">
        <f>'WEEKLY COMPETITIVE REPORT'!Y29</f>
        <v>9529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SALMON FISHING IN YEMEN</v>
      </c>
      <c r="D30" s="4" t="str">
        <f>'WEEKLY COMPETITIVE REPORT'!D30</f>
        <v>MUHARJENJE V JEMNU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2</v>
      </c>
      <c r="H30" s="37">
        <f>'WEEKLY COMPETITIVE REPORT'!H30</f>
        <v>1</v>
      </c>
      <c r="I30" s="14">
        <f>'WEEKLY COMPETITIVE REPORT'!I30/Y4</f>
        <v>958.7680079483358</v>
      </c>
      <c r="J30" s="14">
        <f>'WEEKLY COMPETITIVE REPORT'!J30/Y17</f>
        <v>0.2474510884541196</v>
      </c>
      <c r="K30" s="22">
        <f>'WEEKLY COMPETITIVE REPORT'!K30</f>
        <v>148</v>
      </c>
      <c r="L30" s="22">
        <f>'WEEKLY COMPETITIVE REPORT'!L30</f>
        <v>178</v>
      </c>
      <c r="M30" s="64">
        <f>'WEEKLY COMPETITIVE REPORT'!M30</f>
        <v>-14.031180400890861</v>
      </c>
      <c r="N30" s="14">
        <f t="shared" si="3"/>
        <v>958.7680079483358</v>
      </c>
      <c r="O30" s="37">
        <f>'WEEKLY COMPETITIVE REPORT'!O30</f>
        <v>1</v>
      </c>
      <c r="P30" s="14">
        <f>'WEEKLY COMPETITIVE REPORT'!P30/Y4</f>
        <v>1472.9259811227023</v>
      </c>
      <c r="Q30" s="14">
        <f>'WEEKLY COMPETITIVE REPORT'!Q30/Y17</f>
        <v>0.44227059796087076</v>
      </c>
      <c r="R30" s="22">
        <f>'WEEKLY COMPETITIVE REPORT'!R30</f>
        <v>236</v>
      </c>
      <c r="S30" s="22">
        <f>'WEEKLY COMPETITIVE REPORT'!S30</f>
        <v>333</v>
      </c>
      <c r="T30" s="64">
        <f>'WEEKLY COMPETITIVE REPORT'!T30</f>
        <v>-26.10591900311526</v>
      </c>
      <c r="U30" s="14">
        <f>'WEEKLY COMPETITIVE REPORT'!U30/Y4</f>
        <v>1993.2935916542474</v>
      </c>
      <c r="V30" s="14">
        <f t="shared" si="4"/>
        <v>1472.9259811227023</v>
      </c>
      <c r="W30" s="25">
        <f t="shared" si="5"/>
        <v>3466.2195727769495</v>
      </c>
      <c r="X30" s="22">
        <f>'WEEKLY COMPETITIVE REPORT'!X30</f>
        <v>333</v>
      </c>
      <c r="Y30" s="56">
        <f>'WEEKLY COMPETITIVE REPORT'!Y30</f>
        <v>569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129</v>
      </c>
      <c r="I34" s="32">
        <f>SUM(I14:I33)</f>
        <v>164035.02235469446</v>
      </c>
      <c r="J34" s="31">
        <f>SUM(J14:J33)</f>
        <v>136777.15220589453</v>
      </c>
      <c r="K34" s="31">
        <f>SUM(K14:K33)</f>
        <v>25649</v>
      </c>
      <c r="L34" s="31">
        <f>SUM(L14:L33)</f>
        <v>22238</v>
      </c>
      <c r="M34" s="64">
        <f>'WEEKLY COMPETITIVE REPORT'!M34</f>
        <v>-43.298274233708256</v>
      </c>
      <c r="N34" s="32">
        <f>I34/H34</f>
        <v>1271.589320579027</v>
      </c>
      <c r="O34" s="40">
        <f>'WEEKLY COMPETITIVE REPORT'!O34</f>
        <v>130</v>
      </c>
      <c r="P34" s="31">
        <f>SUM(P14:P33)</f>
        <v>242336.06557377055</v>
      </c>
      <c r="Q34" s="31">
        <f>SUM(Q14:Q33)</f>
        <v>212844.81000912096</v>
      </c>
      <c r="R34" s="31">
        <f>SUM(R14:R33)</f>
        <v>41738</v>
      </c>
      <c r="S34" s="31">
        <f>SUM(S14:S33)</f>
        <v>38779</v>
      </c>
      <c r="T34" s="65">
        <f>P34/Q34-100%</f>
        <v>0.13855755074970255</v>
      </c>
      <c r="U34" s="31">
        <f>SUM(U14:U33)</f>
        <v>1296335.9894640471</v>
      </c>
      <c r="V34" s="32">
        <f>P34/O34</f>
        <v>1864.1235813366966</v>
      </c>
      <c r="W34" s="31">
        <f>SUM(W14:W33)</f>
        <v>1538672.055037818</v>
      </c>
      <c r="X34" s="31">
        <f>SUM(X14:X33)</f>
        <v>234713</v>
      </c>
      <c r="Y34" s="35">
        <f>SUM(Y14:Y33)</f>
        <v>276451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2012-06-07T10:53:06Z</dcterms:modified>
  <cp:category/>
  <cp:version/>
  <cp:contentType/>
  <cp:contentStatus/>
</cp:coreProperties>
</file>