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9440" windowHeight="69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<sst xmlns="http://schemas.openxmlformats.org/spreadsheetml/2006/main" count="245" uniqueCount="90">
  <si>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</si>
  <si>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</si>
  <si>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</si>
  <si>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</si>
  <si>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</si>
  <si>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</si>
  <si>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</si>
  <si>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</si>
  <si>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</si>
  <si>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</si>
  <si>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</si>
  <si>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</si>
  <si>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</si>
  <si>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</si>
  <si>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</si>
  <si>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</si>
  <si>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</si>
  <si>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</si>
  <si>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</si>
  <si>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</si>
  <si>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</si>
  <si>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</si>
  <si>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</si>
  <si>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</si>
  <si>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</si>
  <si>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</si>
  <si>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</si>
  <si>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</si>
  <si>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</si>
  <si>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</si>
  <si>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</si>
  <si>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</si>
  <si>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</si>
  <si>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</si>
  <si>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</si>
  <si>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</si>
  <si>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</si>
  <si>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</si>
  <si>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</si>
  <si>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</si>
  <si>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</si>
  <si>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</si>
  <si>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</si>
  <si>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</si>
  <si>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</si>
  <si>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</si>
  <si>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</si>
  <si>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</si>
  <si>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</si>
  <si>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</si>
  <si>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FIVIA</t>
  </si>
  <si>
    <t>New</t>
  </si>
  <si>
    <t>MIRROR, MIRROR</t>
  </si>
  <si>
    <t>ZRCALCE, ZRCALCE</t>
  </si>
  <si>
    <t>THE CABIN IN THE WOODS</t>
  </si>
  <si>
    <t>KOČA V GOZDU</t>
  </si>
  <si>
    <t>CF</t>
  </si>
  <si>
    <t>SONY</t>
  </si>
  <si>
    <t>INTOUCHABLES</t>
  </si>
  <si>
    <t>PRIJATELJA</t>
  </si>
  <si>
    <t>THE DICTATOR</t>
  </si>
  <si>
    <t>DIKTATOR</t>
  </si>
  <si>
    <t>PAR</t>
  </si>
  <si>
    <t>WHAT TO EXPECT WHEN YOU'RE EXPECTING</t>
  </si>
  <si>
    <t>KAJ PRIČAKOVATI KO PRIČAKUJEŠ</t>
  </si>
  <si>
    <t>MEN IN BLACK 3 3D</t>
  </si>
  <si>
    <t>MOŽJE V ČRNEM 3 3D</t>
  </si>
  <si>
    <t>SNOW WHITE AND THE HUNTSMAN</t>
  </si>
  <si>
    <t>SNEGULJČICA IN LOVEC</t>
  </si>
  <si>
    <t>PROMETHEUS</t>
  </si>
  <si>
    <t>PROMETEJ</t>
  </si>
  <si>
    <t>SAFE</t>
  </si>
  <si>
    <t>NA VARNEM</t>
  </si>
  <si>
    <t>THE FIVE-YEAR ENGAGEMENT</t>
  </si>
  <si>
    <t>PETLETNA ZAROKA</t>
  </si>
  <si>
    <t>LE GAMIN AU VÉLO</t>
  </si>
  <si>
    <t>FANT S KOLESOM</t>
  </si>
  <si>
    <t>FRIENDS WITH KIDS</t>
  </si>
  <si>
    <t>PROJEKT: OTROK</t>
  </si>
  <si>
    <t>MAGIC MIKE</t>
  </si>
  <si>
    <t>VROČI MIKE</t>
  </si>
  <si>
    <t>ROCK OF AGES</t>
  </si>
  <si>
    <t>ROCK ZA VSE ČASE</t>
  </si>
  <si>
    <t>WB</t>
  </si>
  <si>
    <t>05 - Jul</t>
  </si>
  <si>
    <t>06 - Jul</t>
  </si>
  <si>
    <t>11 - Jul</t>
  </si>
  <si>
    <t>08 - Jul</t>
  </si>
  <si>
    <t>ICE AGE 4: CONTINENTAL DRIFT</t>
  </si>
  <si>
    <t>LEDENA DOBA 4: CELINSKI PREMIKI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</si>
</sst>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4">
      <selection activeCell="P28" sqref="P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85</v>
      </c>
      <c r="L4" s="20"/>
      <c r="M4" s="82" t="s">
        <v>87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84</v>
      </c>
      <c r="L5" s="7"/>
      <c r="M5" s="83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41102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51</v>
      </c>
      <c r="C14" s="86" t="s">
        <v>88</v>
      </c>
      <c r="D14" s="86" t="s">
        <v>89</v>
      </c>
      <c r="E14" s="15" t="s">
        <v>49</v>
      </c>
      <c r="F14" s="15" t="s">
        <v>42</v>
      </c>
      <c r="G14" s="37">
        <v>1</v>
      </c>
      <c r="H14" s="37">
        <v>30</v>
      </c>
      <c r="I14" s="14">
        <v>89817</v>
      </c>
      <c r="J14" s="14"/>
      <c r="K14" s="14">
        <v>17056</v>
      </c>
      <c r="L14" s="14"/>
      <c r="M14" s="64"/>
      <c r="N14" s="14">
        <f>I14/H14</f>
        <v>2993.9</v>
      </c>
      <c r="O14" s="37">
        <v>30</v>
      </c>
      <c r="P14" s="14">
        <v>191916</v>
      </c>
      <c r="Q14" s="14"/>
      <c r="R14" s="14">
        <v>41468</v>
      </c>
      <c r="S14" s="14"/>
      <c r="T14" s="64"/>
      <c r="U14" s="94">
        <v>10562</v>
      </c>
      <c r="V14" s="14">
        <f>P14/O14</f>
        <v>6397.2</v>
      </c>
      <c r="W14" s="75">
        <f>SUM(U14,P14)</f>
        <v>202478</v>
      </c>
      <c r="X14" s="75">
        <v>2036</v>
      </c>
      <c r="Y14" s="76">
        <f>SUM(X14,R14)</f>
        <v>43504</v>
      </c>
    </row>
    <row r="15" spans="1:25" ht="12.75">
      <c r="A15" s="72">
        <v>2</v>
      </c>
      <c r="B15" s="72">
        <v>3</v>
      </c>
      <c r="C15" s="4" t="s">
        <v>79</v>
      </c>
      <c r="D15" s="4" t="s">
        <v>80</v>
      </c>
      <c r="E15" s="15" t="s">
        <v>47</v>
      </c>
      <c r="F15" s="15" t="s">
        <v>48</v>
      </c>
      <c r="G15" s="37">
        <v>2</v>
      </c>
      <c r="H15" s="37">
        <v>4</v>
      </c>
      <c r="I15" s="22">
        <v>4236</v>
      </c>
      <c r="J15" s="22">
        <v>3851</v>
      </c>
      <c r="K15" s="100">
        <v>826</v>
      </c>
      <c r="L15" s="100">
        <v>769</v>
      </c>
      <c r="M15" s="64">
        <f>(I15/J15*100)-100</f>
        <v>9.997403271877431</v>
      </c>
      <c r="N15" s="14">
        <f>I15/H15</f>
        <v>1059</v>
      </c>
      <c r="O15" s="73">
        <v>4</v>
      </c>
      <c r="P15" s="22">
        <v>10510</v>
      </c>
      <c r="Q15" s="22">
        <v>9160</v>
      </c>
      <c r="R15" s="22">
        <v>2402</v>
      </c>
      <c r="S15" s="22">
        <v>2131</v>
      </c>
      <c r="T15" s="64">
        <f>(P15/Q15*100)-100</f>
        <v>14.737991266375545</v>
      </c>
      <c r="U15" s="75">
        <v>10207</v>
      </c>
      <c r="V15" s="14">
        <f>P15/O15</f>
        <v>2627.5</v>
      </c>
      <c r="W15" s="75">
        <f>SUM(U15,P15)</f>
        <v>20717</v>
      </c>
      <c r="X15" s="75">
        <v>2351</v>
      </c>
      <c r="Y15" s="76">
        <f>SUM(X15,R15)</f>
        <v>4753</v>
      </c>
    </row>
    <row r="16" spans="1:25" ht="12.75">
      <c r="A16" s="72">
        <v>3</v>
      </c>
      <c r="B16" s="72">
        <v>1</v>
      </c>
      <c r="C16" s="86" t="s">
        <v>69</v>
      </c>
      <c r="D16" s="86" t="s">
        <v>70</v>
      </c>
      <c r="E16" s="15" t="s">
        <v>49</v>
      </c>
      <c r="F16" s="15" t="s">
        <v>42</v>
      </c>
      <c r="G16" s="37">
        <v>4</v>
      </c>
      <c r="H16" s="37">
        <v>14</v>
      </c>
      <c r="I16" s="24">
        <v>4185</v>
      </c>
      <c r="J16" s="24">
        <v>5970</v>
      </c>
      <c r="K16" s="24">
        <v>731</v>
      </c>
      <c r="L16" s="24">
        <v>1044</v>
      </c>
      <c r="M16" s="64">
        <f>(I16/J16*100)-100</f>
        <v>-29.899497487437188</v>
      </c>
      <c r="N16" s="14">
        <f>I16/H16</f>
        <v>298.92857142857144</v>
      </c>
      <c r="O16" s="73">
        <v>14</v>
      </c>
      <c r="P16" s="14">
        <v>8967</v>
      </c>
      <c r="Q16" s="14">
        <v>12953</v>
      </c>
      <c r="R16" s="14">
        <v>1762</v>
      </c>
      <c r="S16" s="14">
        <v>2524</v>
      </c>
      <c r="T16" s="64">
        <f>(P16/Q16*100)-100</f>
        <v>-30.772793947348106</v>
      </c>
      <c r="U16" s="75">
        <v>103176</v>
      </c>
      <c r="V16" s="14">
        <f>P16/O16</f>
        <v>640.5</v>
      </c>
      <c r="W16" s="75">
        <f>SUM(U16,P16)</f>
        <v>112143</v>
      </c>
      <c r="X16" s="75">
        <v>19955</v>
      </c>
      <c r="Y16" s="76">
        <f>SUM(X16,R16)</f>
        <v>21717</v>
      </c>
    </row>
    <row r="17" spans="1:25" ht="12.75">
      <c r="A17" s="72">
        <v>4</v>
      </c>
      <c r="B17" s="72">
        <v>6</v>
      </c>
      <c r="C17" s="4" t="s">
        <v>73</v>
      </c>
      <c r="D17" s="4" t="s">
        <v>74</v>
      </c>
      <c r="E17" s="15" t="s">
        <v>46</v>
      </c>
      <c r="F17" s="15" t="s">
        <v>36</v>
      </c>
      <c r="G17" s="37">
        <v>3</v>
      </c>
      <c r="H17" s="37">
        <v>7</v>
      </c>
      <c r="I17" s="24">
        <v>4023</v>
      </c>
      <c r="J17" s="24">
        <v>3295</v>
      </c>
      <c r="K17" s="24">
        <v>774</v>
      </c>
      <c r="L17" s="24">
        <v>628</v>
      </c>
      <c r="M17" s="64">
        <f>(I17/J17*100)-100</f>
        <v>22.094081942336885</v>
      </c>
      <c r="N17" s="14">
        <f>I17/H17</f>
        <v>574.7142857142857</v>
      </c>
      <c r="O17" s="73">
        <v>7</v>
      </c>
      <c r="P17" s="22">
        <v>8402</v>
      </c>
      <c r="Q17" s="22">
        <v>7130</v>
      </c>
      <c r="R17" s="22">
        <v>1878</v>
      </c>
      <c r="S17" s="22">
        <v>1602</v>
      </c>
      <c r="T17" s="64">
        <f>(P17/Q17*100)-100</f>
        <v>17.840112201963535</v>
      </c>
      <c r="U17" s="75">
        <v>28642</v>
      </c>
      <c r="V17" s="14">
        <f>P17/O17</f>
        <v>1200.2857142857142</v>
      </c>
      <c r="W17" s="75">
        <f>SUM(U17,P17)</f>
        <v>37044</v>
      </c>
      <c r="X17" s="75">
        <v>6790</v>
      </c>
      <c r="Y17" s="76">
        <f>SUM(X17,R17)</f>
        <v>8668</v>
      </c>
    </row>
    <row r="18" spans="1:25" ht="13.5" customHeight="1">
      <c r="A18" s="72">
        <v>5</v>
      </c>
      <c r="B18" s="72">
        <v>4</v>
      </c>
      <c r="C18" s="4" t="s">
        <v>67</v>
      </c>
      <c r="D18" s="4" t="s">
        <v>68</v>
      </c>
      <c r="E18" s="15" t="s">
        <v>46</v>
      </c>
      <c r="F18" s="15" t="s">
        <v>36</v>
      </c>
      <c r="G18" s="37">
        <v>5</v>
      </c>
      <c r="H18" s="37">
        <v>10</v>
      </c>
      <c r="I18" s="14">
        <v>2991</v>
      </c>
      <c r="J18" s="14">
        <v>4028</v>
      </c>
      <c r="K18" s="24">
        <v>582</v>
      </c>
      <c r="L18" s="24">
        <v>781</v>
      </c>
      <c r="M18" s="64">
        <f>(I18/J18*100)-100</f>
        <v>-25.744786494538232</v>
      </c>
      <c r="N18" s="14">
        <f>I18/H18</f>
        <v>299.1</v>
      </c>
      <c r="O18" s="38">
        <v>10</v>
      </c>
      <c r="P18" s="14">
        <v>6337</v>
      </c>
      <c r="Q18" s="14">
        <v>8484</v>
      </c>
      <c r="R18" s="14">
        <v>1355</v>
      </c>
      <c r="S18" s="14">
        <v>1911</v>
      </c>
      <c r="T18" s="64">
        <f>(P18/Q18*100)-100</f>
        <v>-25.30645921735031</v>
      </c>
      <c r="U18" s="75">
        <v>98117</v>
      </c>
      <c r="V18" s="14">
        <f>P18/O18</f>
        <v>633.7</v>
      </c>
      <c r="W18" s="75">
        <f>SUM(U18,P18)</f>
        <v>104454</v>
      </c>
      <c r="X18" s="75">
        <v>21434</v>
      </c>
      <c r="Y18" s="76">
        <f>SUM(X18,R18)</f>
        <v>22789</v>
      </c>
    </row>
    <row r="19" spans="1:25" ht="12.75">
      <c r="A19" s="72">
        <v>6</v>
      </c>
      <c r="B19" s="72">
        <v>5</v>
      </c>
      <c r="C19" s="4" t="s">
        <v>60</v>
      </c>
      <c r="D19" s="4" t="s">
        <v>61</v>
      </c>
      <c r="E19" s="15" t="s">
        <v>62</v>
      </c>
      <c r="F19" s="15" t="s">
        <v>36</v>
      </c>
      <c r="G19" s="37">
        <v>7</v>
      </c>
      <c r="H19" s="37">
        <v>12</v>
      </c>
      <c r="I19" s="92">
        <v>2872</v>
      </c>
      <c r="J19" s="92">
        <v>3434</v>
      </c>
      <c r="K19" s="100">
        <v>581</v>
      </c>
      <c r="L19" s="100">
        <v>684</v>
      </c>
      <c r="M19" s="64">
        <f>(I19/J19*100)-100</f>
        <v>-16.365754222481073</v>
      </c>
      <c r="N19" s="14">
        <f>I19/H19</f>
        <v>239.33333333333334</v>
      </c>
      <c r="O19" s="73">
        <v>13</v>
      </c>
      <c r="P19" s="14">
        <v>5730</v>
      </c>
      <c r="Q19" s="14">
        <v>7130</v>
      </c>
      <c r="R19" s="14">
        <v>1232</v>
      </c>
      <c r="S19" s="14">
        <v>1592</v>
      </c>
      <c r="T19" s="64">
        <f>(P19/Q19*100)-100</f>
        <v>-19.635343618513318</v>
      </c>
      <c r="U19" s="75">
        <v>302257</v>
      </c>
      <c r="V19" s="14">
        <f>P19/O19</f>
        <v>440.7692307692308</v>
      </c>
      <c r="W19" s="75">
        <f>SUM(U19,P19)</f>
        <v>307987</v>
      </c>
      <c r="X19" s="75">
        <v>68196</v>
      </c>
      <c r="Y19" s="76">
        <f>SUM(X19,R19)</f>
        <v>69428</v>
      </c>
    </row>
    <row r="20" spans="1:25" ht="12.75">
      <c r="A20" s="72">
        <v>7</v>
      </c>
      <c r="B20" s="72">
        <v>2</v>
      </c>
      <c r="C20" s="4" t="s">
        <v>65</v>
      </c>
      <c r="D20" s="4" t="s">
        <v>66</v>
      </c>
      <c r="E20" s="15" t="s">
        <v>57</v>
      </c>
      <c r="F20" s="15" t="s">
        <v>56</v>
      </c>
      <c r="G20" s="37">
        <v>6</v>
      </c>
      <c r="H20" s="37">
        <v>18</v>
      </c>
      <c r="I20" s="24">
        <v>2437</v>
      </c>
      <c r="J20" s="24">
        <v>4417</v>
      </c>
      <c r="K20" s="14">
        <v>487</v>
      </c>
      <c r="L20" s="14">
        <v>795</v>
      </c>
      <c r="M20" s="64">
        <f>(I20/J20*100)-100</f>
        <v>-44.82680552411139</v>
      </c>
      <c r="N20" s="14">
        <f>I20/H20</f>
        <v>135.38888888888889</v>
      </c>
      <c r="O20" s="38">
        <v>18</v>
      </c>
      <c r="P20" s="14">
        <v>5157</v>
      </c>
      <c r="Q20" s="14">
        <v>9259</v>
      </c>
      <c r="R20" s="14">
        <v>1129</v>
      </c>
      <c r="S20" s="14">
        <v>1904</v>
      </c>
      <c r="T20" s="64">
        <f>(P20/Q20*100)-100</f>
        <v>-44.30284047953342</v>
      </c>
      <c r="U20" s="75">
        <v>156895</v>
      </c>
      <c r="V20" s="14">
        <f>P20/O20</f>
        <v>286.5</v>
      </c>
      <c r="W20" s="75">
        <f>SUM(U20,P20)</f>
        <v>162052</v>
      </c>
      <c r="X20" s="75">
        <v>32958</v>
      </c>
      <c r="Y20" s="76">
        <f>SUM(X20,R20)</f>
        <v>34087</v>
      </c>
    </row>
    <row r="21" spans="1:25" ht="12.75">
      <c r="A21" s="72">
        <v>8</v>
      </c>
      <c r="B21" s="72">
        <v>8</v>
      </c>
      <c r="C21" s="4" t="s">
        <v>81</v>
      </c>
      <c r="D21" s="4" t="s">
        <v>82</v>
      </c>
      <c r="E21" s="15" t="s">
        <v>83</v>
      </c>
      <c r="F21" s="15" t="s">
        <v>42</v>
      </c>
      <c r="G21" s="37">
        <v>2</v>
      </c>
      <c r="H21" s="37">
        <v>5</v>
      </c>
      <c r="I21" s="14">
        <v>1737</v>
      </c>
      <c r="J21" s="14">
        <v>2511</v>
      </c>
      <c r="K21" s="14">
        <v>333</v>
      </c>
      <c r="L21" s="14">
        <v>489</v>
      </c>
      <c r="M21" s="64">
        <f>(I21/J21*100)-100</f>
        <v>-30.82437275985663</v>
      </c>
      <c r="N21" s="14">
        <f>I21/H21</f>
        <v>347.4</v>
      </c>
      <c r="O21" s="37">
        <v>5</v>
      </c>
      <c r="P21" s="14">
        <v>4478</v>
      </c>
      <c r="Q21" s="14">
        <v>4933</v>
      </c>
      <c r="R21" s="14">
        <v>984</v>
      </c>
      <c r="S21" s="14">
        <v>1051</v>
      </c>
      <c r="T21" s="64">
        <f>(P21/Q21*100)-100</f>
        <v>-9.22359618893168</v>
      </c>
      <c r="U21" s="75">
        <v>4933</v>
      </c>
      <c r="V21" s="14">
        <f>P21/O21</f>
        <v>895.6</v>
      </c>
      <c r="W21" s="75">
        <f>SUM(U21,P21)</f>
        <v>9411</v>
      </c>
      <c r="X21" s="75">
        <v>1051</v>
      </c>
      <c r="Y21" s="76">
        <f>SUM(X21,R21)</f>
        <v>2035</v>
      </c>
    </row>
    <row r="22" spans="1:25" ht="12.75">
      <c r="A22" s="72">
        <v>9</v>
      </c>
      <c r="B22" s="72">
        <v>10</v>
      </c>
      <c r="C22" s="4" t="s">
        <v>58</v>
      </c>
      <c r="D22" s="4" t="s">
        <v>59</v>
      </c>
      <c r="E22" s="15" t="s">
        <v>47</v>
      </c>
      <c r="F22" s="15" t="s">
        <v>42</v>
      </c>
      <c r="G22" s="37">
        <v>8</v>
      </c>
      <c r="H22" s="37">
        <v>4</v>
      </c>
      <c r="I22" s="24">
        <v>1761</v>
      </c>
      <c r="J22" s="24">
        <v>1164</v>
      </c>
      <c r="K22" s="24">
        <v>357</v>
      </c>
      <c r="L22" s="24">
        <v>225</v>
      </c>
      <c r="M22" s="64">
        <f>(I22/J22*100)-100</f>
        <v>51.28865979381442</v>
      </c>
      <c r="N22" s="14">
        <f>I22/H22</f>
        <v>440.25</v>
      </c>
      <c r="O22" s="73">
        <v>4</v>
      </c>
      <c r="P22" s="14">
        <v>3390</v>
      </c>
      <c r="Q22" s="14">
        <v>2736</v>
      </c>
      <c r="R22" s="14">
        <v>745</v>
      </c>
      <c r="S22" s="14">
        <v>552</v>
      </c>
      <c r="T22" s="64">
        <f>(P22/Q22*100)-100</f>
        <v>23.903508771929822</v>
      </c>
      <c r="U22" s="75">
        <v>46496</v>
      </c>
      <c r="V22" s="14">
        <f>P22/O22</f>
        <v>847.5</v>
      </c>
      <c r="W22" s="75">
        <f>SUM(U22,P22)</f>
        <v>49886</v>
      </c>
      <c r="X22" s="75">
        <v>9549</v>
      </c>
      <c r="Y22" s="76">
        <f>SUM(X22,R22)</f>
        <v>10294</v>
      </c>
    </row>
    <row r="23" spans="1:25" ht="12.75">
      <c r="A23" s="72">
        <v>10</v>
      </c>
      <c r="B23" s="72">
        <v>11</v>
      </c>
      <c r="C23" s="4" t="s">
        <v>77</v>
      </c>
      <c r="D23" s="4" t="s">
        <v>78</v>
      </c>
      <c r="E23" s="15" t="s">
        <v>47</v>
      </c>
      <c r="F23" s="15" t="s">
        <v>42</v>
      </c>
      <c r="G23" s="37">
        <v>2</v>
      </c>
      <c r="H23" s="37">
        <v>4</v>
      </c>
      <c r="I23" s="24">
        <v>945</v>
      </c>
      <c r="J23" s="24">
        <v>1063</v>
      </c>
      <c r="K23" s="96">
        <v>188</v>
      </c>
      <c r="L23" s="96">
        <v>210</v>
      </c>
      <c r="M23" s="64">
        <f>(I23/J23*100)-100</f>
        <v>-11.100658513640639</v>
      </c>
      <c r="N23" s="14">
        <f>I23/H23</f>
        <v>236.25</v>
      </c>
      <c r="O23" s="38">
        <v>4</v>
      </c>
      <c r="P23" s="14">
        <v>1925</v>
      </c>
      <c r="Q23" s="14">
        <v>2305</v>
      </c>
      <c r="R23" s="14">
        <v>471</v>
      </c>
      <c r="S23" s="14">
        <v>550</v>
      </c>
      <c r="T23" s="64">
        <f>(P23/Q23*100)-100</f>
        <v>-16.48590021691973</v>
      </c>
      <c r="U23" s="75">
        <v>7175</v>
      </c>
      <c r="V23" s="14">
        <f>P23/O23</f>
        <v>481.25</v>
      </c>
      <c r="W23" s="75">
        <f>SUM(U23,P23)</f>
        <v>9100</v>
      </c>
      <c r="X23" s="77">
        <v>1654</v>
      </c>
      <c r="Y23" s="76">
        <f>SUM(X23,R23)</f>
        <v>2125</v>
      </c>
    </row>
    <row r="24" spans="1:25" ht="12.75">
      <c r="A24" s="72">
        <v>11</v>
      </c>
      <c r="B24" s="72">
        <v>9</v>
      </c>
      <c r="C24" s="4" t="s">
        <v>71</v>
      </c>
      <c r="D24" s="4" t="s">
        <v>72</v>
      </c>
      <c r="E24" s="15" t="s">
        <v>47</v>
      </c>
      <c r="F24" s="15" t="s">
        <v>42</v>
      </c>
      <c r="G24" s="37">
        <v>3</v>
      </c>
      <c r="H24" s="37">
        <v>2</v>
      </c>
      <c r="I24" s="24">
        <v>994</v>
      </c>
      <c r="J24" s="24">
        <v>1820</v>
      </c>
      <c r="K24" s="24">
        <v>188</v>
      </c>
      <c r="L24" s="24">
        <v>353</v>
      </c>
      <c r="M24" s="64">
        <f>(I24/J24*100)-100</f>
        <v>-45.38461538461539</v>
      </c>
      <c r="N24" s="14">
        <f>I24/H24</f>
        <v>497</v>
      </c>
      <c r="O24" s="73">
        <v>2</v>
      </c>
      <c r="P24" s="14">
        <v>1737</v>
      </c>
      <c r="Q24" s="14">
        <v>3345</v>
      </c>
      <c r="R24" s="14">
        <v>374</v>
      </c>
      <c r="S24" s="14">
        <v>749</v>
      </c>
      <c r="T24" s="64">
        <f>(P24/Q24*100)-100</f>
        <v>-48.07174887892377</v>
      </c>
      <c r="U24" s="75">
        <v>12191</v>
      </c>
      <c r="V24" s="14">
        <f>P24/O24</f>
        <v>868.5</v>
      </c>
      <c r="W24" s="75">
        <f>SUM(U24,P24)</f>
        <v>13928</v>
      </c>
      <c r="X24" s="77">
        <v>2555</v>
      </c>
      <c r="Y24" s="76">
        <f>SUM(X24,R24)</f>
        <v>2929</v>
      </c>
    </row>
    <row r="25" spans="1:25" ht="12.75" customHeight="1">
      <c r="A25" s="72">
        <v>12</v>
      </c>
      <c r="B25" s="72">
        <v>14</v>
      </c>
      <c r="C25" s="4" t="s">
        <v>75</v>
      </c>
      <c r="D25" s="4" t="s">
        <v>76</v>
      </c>
      <c r="E25" s="15" t="s">
        <v>47</v>
      </c>
      <c r="F25" s="15" t="s">
        <v>56</v>
      </c>
      <c r="G25" s="37">
        <v>2</v>
      </c>
      <c r="H25" s="37">
        <v>1</v>
      </c>
      <c r="I25" s="24">
        <v>372</v>
      </c>
      <c r="J25" s="24">
        <v>359</v>
      </c>
      <c r="K25" s="24">
        <v>81</v>
      </c>
      <c r="L25" s="24">
        <v>82</v>
      </c>
      <c r="M25" s="64">
        <f>(I25/J25*100)-100</f>
        <v>3.621169916434525</v>
      </c>
      <c r="N25" s="14">
        <f>I25/H25</f>
        <v>372</v>
      </c>
      <c r="O25" s="73">
        <v>1</v>
      </c>
      <c r="P25" s="14">
        <v>1108</v>
      </c>
      <c r="Q25" s="14">
        <v>1198</v>
      </c>
      <c r="R25" s="24">
        <v>245</v>
      </c>
      <c r="S25" s="24">
        <v>266</v>
      </c>
      <c r="T25" s="64">
        <f>(P25/Q25*100)-100</f>
        <v>-7.512520868113526</v>
      </c>
      <c r="U25" s="77">
        <v>6563</v>
      </c>
      <c r="V25" s="14">
        <f>P25/O25</f>
        <v>1108</v>
      </c>
      <c r="W25" s="75">
        <f>SUM(U25,P25)</f>
        <v>7671</v>
      </c>
      <c r="X25" s="75">
        <v>2526</v>
      </c>
      <c r="Y25" s="76">
        <f>SUM(X25,R25)</f>
        <v>2771</v>
      </c>
    </row>
    <row r="26" spans="1:25" ht="12.75" customHeight="1">
      <c r="A26" s="72">
        <v>13</v>
      </c>
      <c r="B26" s="72">
        <v>17</v>
      </c>
      <c r="C26" s="4" t="s">
        <v>54</v>
      </c>
      <c r="D26" s="4" t="s">
        <v>55</v>
      </c>
      <c r="E26" s="15" t="s">
        <v>47</v>
      </c>
      <c r="F26" s="15" t="s">
        <v>48</v>
      </c>
      <c r="G26" s="37">
        <v>9</v>
      </c>
      <c r="H26" s="37">
        <v>4</v>
      </c>
      <c r="I26" s="14">
        <v>433</v>
      </c>
      <c r="J26" s="14">
        <v>355</v>
      </c>
      <c r="K26" s="14">
        <v>101</v>
      </c>
      <c r="L26" s="14">
        <v>70</v>
      </c>
      <c r="M26" s="64">
        <f>(I26/J26*100)-100</f>
        <v>21.97183098591549</v>
      </c>
      <c r="N26" s="14">
        <f>I26/H26</f>
        <v>108.25</v>
      </c>
      <c r="O26" s="38">
        <v>4</v>
      </c>
      <c r="P26" s="14">
        <v>826</v>
      </c>
      <c r="Q26" s="14">
        <v>605</v>
      </c>
      <c r="R26" s="14">
        <v>231</v>
      </c>
      <c r="S26" s="14">
        <v>123</v>
      </c>
      <c r="T26" s="64">
        <f>(P26/Q26*100)-100</f>
        <v>36.52892561983472</v>
      </c>
      <c r="U26" s="77">
        <v>28342</v>
      </c>
      <c r="V26" s="14">
        <f>P26/O26</f>
        <v>206.5</v>
      </c>
      <c r="W26" s="75">
        <f>SUM(U26,P26)</f>
        <v>29168</v>
      </c>
      <c r="X26" s="75">
        <v>6356</v>
      </c>
      <c r="Y26" s="76">
        <f>SUM(X26,R26)</f>
        <v>6587</v>
      </c>
    </row>
    <row r="27" spans="1:25" ht="12.75">
      <c r="A27" s="72">
        <v>14</v>
      </c>
      <c r="B27" s="72">
        <v>12</v>
      </c>
      <c r="C27" s="4" t="s">
        <v>63</v>
      </c>
      <c r="D27" s="4" t="s">
        <v>64</v>
      </c>
      <c r="E27" s="15" t="s">
        <v>47</v>
      </c>
      <c r="F27" s="15" t="s">
        <v>50</v>
      </c>
      <c r="G27" s="37">
        <v>7</v>
      </c>
      <c r="H27" s="37">
        <v>8</v>
      </c>
      <c r="I27" s="24">
        <v>380</v>
      </c>
      <c r="J27" s="24">
        <v>826</v>
      </c>
      <c r="K27" s="97">
        <v>79</v>
      </c>
      <c r="L27" s="97">
        <v>181</v>
      </c>
      <c r="M27" s="64">
        <f>(I27/J27*100)-100</f>
        <v>-53.99515738498789</v>
      </c>
      <c r="N27" s="14">
        <f>I27/H27</f>
        <v>47.5</v>
      </c>
      <c r="O27" s="73">
        <v>8</v>
      </c>
      <c r="P27" s="74">
        <v>758</v>
      </c>
      <c r="Q27" s="74">
        <v>1754</v>
      </c>
      <c r="R27" s="74">
        <v>165</v>
      </c>
      <c r="S27" s="74">
        <v>413</v>
      </c>
      <c r="T27" s="64">
        <f>(P27/Q27*100)-100</f>
        <v>-56.78449258836944</v>
      </c>
      <c r="U27" s="75">
        <v>67578</v>
      </c>
      <c r="V27" s="14">
        <f>P27/O27</f>
        <v>94.75</v>
      </c>
      <c r="W27" s="75">
        <f>SUM(U27,P27)</f>
        <v>68336</v>
      </c>
      <c r="X27" s="77">
        <v>15879</v>
      </c>
      <c r="Y27" s="76">
        <f>SUM(X27,R27)</f>
        <v>16044</v>
      </c>
    </row>
    <row r="28" spans="1:25" ht="12.75">
      <c r="A28" s="72">
        <v>15</v>
      </c>
      <c r="B28" s="72">
        <v>13</v>
      </c>
      <c r="C28" s="4" t="s">
        <v>52</v>
      </c>
      <c r="D28" s="4" t="s">
        <v>53</v>
      </c>
      <c r="E28" s="15" t="s">
        <v>47</v>
      </c>
      <c r="F28" s="15" t="s">
        <v>36</v>
      </c>
      <c r="G28" s="37">
        <v>10</v>
      </c>
      <c r="H28" s="37">
        <v>10</v>
      </c>
      <c r="I28" s="24">
        <v>246</v>
      </c>
      <c r="J28" s="24">
        <v>815</v>
      </c>
      <c r="K28" s="22">
        <v>54</v>
      </c>
      <c r="L28" s="22">
        <v>213</v>
      </c>
      <c r="M28" s="64">
        <f>(I28/J28*100)-100</f>
        <v>-69.8159509202454</v>
      </c>
      <c r="N28" s="14">
        <f>I28/H28</f>
        <v>24.6</v>
      </c>
      <c r="O28" s="37">
        <v>10</v>
      </c>
      <c r="P28" s="22">
        <v>586</v>
      </c>
      <c r="Q28" s="22">
        <v>1489</v>
      </c>
      <c r="R28" s="22">
        <v>130</v>
      </c>
      <c r="S28" s="22">
        <v>375</v>
      </c>
      <c r="T28" s="64">
        <f>(P28/Q28*100)-100</f>
        <v>-60.644728005372734</v>
      </c>
      <c r="U28" s="75">
        <v>95148</v>
      </c>
      <c r="V28" s="14">
        <f>P28/O28</f>
        <v>58.6</v>
      </c>
      <c r="W28" s="75">
        <f>SUM(U28,P28)</f>
        <v>95734</v>
      </c>
      <c r="X28" s="77">
        <v>21486</v>
      </c>
      <c r="Y28" s="76">
        <f>SUM(X28,R28)</f>
        <v>21616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96"/>
      <c r="L29" s="96"/>
      <c r="M29" s="64"/>
      <c r="N29" s="14"/>
      <c r="O29" s="38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73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8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133</v>
      </c>
      <c r="I34" s="31">
        <f>SUM(I14:I33)</f>
        <v>117429</v>
      </c>
      <c r="J34" s="31">
        <v>232940</v>
      </c>
      <c r="K34" s="31">
        <f>SUM(K14:K33)</f>
        <v>22418</v>
      </c>
      <c r="L34" s="31">
        <v>44683</v>
      </c>
      <c r="M34" s="68">
        <f>(I34/J34*100)-100</f>
        <v>-49.588306001545455</v>
      </c>
      <c r="N34" s="32">
        <f>I34/H34</f>
        <v>882.9248120300751</v>
      </c>
      <c r="O34" s="34">
        <f>SUM(O14:O33)</f>
        <v>134</v>
      </c>
      <c r="P34" s="31">
        <f>SUM(P14:P33)</f>
        <v>251827</v>
      </c>
      <c r="Q34" s="31">
        <v>348995</v>
      </c>
      <c r="R34" s="31">
        <f>SUM(R14:R33)</f>
        <v>54571</v>
      </c>
      <c r="S34" s="31">
        <v>70166</v>
      </c>
      <c r="T34" s="68">
        <f>(P34/Q34*100)-100</f>
        <v>-27.84223269674351</v>
      </c>
      <c r="U34" s="78">
        <f>SUM(U14:U33)</f>
        <v>978282</v>
      </c>
      <c r="V34" s="32">
        <f>P34/O34</f>
        <v>1879.3059701492537</v>
      </c>
      <c r="W34" s="90">
        <f>SUM(U34,P34)</f>
        <v>1230109</v>
      </c>
      <c r="X34" s="79">
        <f>SUM(X14:X33)</f>
        <v>214776</v>
      </c>
      <c r="Y34" s="35">
        <f>SUM(Y14:Y33)</f>
        <v>269347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06 - Jul</v>
      </c>
      <c r="L4" s="20"/>
      <c r="M4" s="62" t="str">
        <f>'WEEKLY COMPETITIVE REPORT'!M4</f>
        <v>08 -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05 - Jul</v>
      </c>
      <c r="L5" s="7"/>
      <c r="M5" s="63" t="str">
        <f>'WEEKLY COMPETITIVE REPORT'!M5</f>
        <v>11 -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41102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ICE AGE 4: CONTINENTAL DRIFT</v>
      </c>
      <c r="D14" s="4" t="str">
        <f>'WEEKLY COMPETITIVE REPORT'!D14</f>
        <v>LEDENA DOBA 4: CELINSKI PREMIKI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30</v>
      </c>
      <c r="I14" s="14">
        <f>'WEEKLY COMPETITIVE REPORT'!I14/Y4</f>
        <v>111546.19970193741</v>
      </c>
      <c r="J14" s="14">
        <f>'WEEKLY COMPETITIVE REPORT'!J14/Y4</f>
        <v>0</v>
      </c>
      <c r="K14" s="22">
        <f>'WEEKLY COMPETITIVE REPORT'!K14</f>
        <v>17056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3718.206656731247</v>
      </c>
      <c r="O14" s="37">
        <f>'WEEKLY COMPETITIVE REPORT'!O14</f>
        <v>30</v>
      </c>
      <c r="P14" s="14">
        <f>'WEEKLY COMPETITIVE REPORT'!P14/Y4</f>
        <v>238345.75260804768</v>
      </c>
      <c r="Q14" s="14">
        <f>'WEEKLY COMPETITIVE REPORT'!Q14/Y4</f>
        <v>0</v>
      </c>
      <c r="R14" s="22">
        <f>'WEEKLY COMPETITIVE REPORT'!R14</f>
        <v>41468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13117.237953303527</v>
      </c>
      <c r="V14" s="14">
        <f aca="true" t="shared" si="1" ref="V14:V20">P14/O14</f>
        <v>7944.858420268256</v>
      </c>
      <c r="W14" s="25">
        <f aca="true" t="shared" si="2" ref="W14:W20">P14+U14</f>
        <v>251462.9905613512</v>
      </c>
      <c r="X14" s="22">
        <f>'WEEKLY COMPETITIVE REPORT'!X14</f>
        <v>2036</v>
      </c>
      <c r="Y14" s="56">
        <f>'WEEKLY COMPETITIVE REPORT'!Y14</f>
        <v>43504</v>
      </c>
    </row>
    <row r="15" spans="1:25" ht="12.75">
      <c r="A15" s="50">
        <v>2</v>
      </c>
      <c r="B15" s="4">
        <f>'WEEKLY COMPETITIVE REPORT'!B15</f>
        <v>3</v>
      </c>
      <c r="C15" s="4" t="str">
        <f>'WEEKLY COMPETITIVE REPORT'!C15</f>
        <v>MAGIC MIKE</v>
      </c>
      <c r="D15" s="4" t="str">
        <f>'WEEKLY COMPETITIVE REPORT'!D15</f>
        <v>VROČI MIKE</v>
      </c>
      <c r="E15" s="4" t="str">
        <f>'WEEKLY COMPETITIVE REPORT'!E15</f>
        <v>IND</v>
      </c>
      <c r="F15" s="4" t="str">
        <f>'WEEKLY COMPETITIVE REPORT'!F15</f>
        <v>Cinemania</v>
      </c>
      <c r="G15" s="37">
        <f>'WEEKLY COMPETITIVE REPORT'!G15</f>
        <v>2</v>
      </c>
      <c r="H15" s="37">
        <f>'WEEKLY COMPETITIVE REPORT'!H15</f>
        <v>4</v>
      </c>
      <c r="I15" s="14">
        <f>'WEEKLY COMPETITIVE REPORT'!I15/Y4</f>
        <v>5260.80476900149</v>
      </c>
      <c r="J15" s="14">
        <f>'WEEKLY COMPETITIVE REPORT'!J15/Y4</f>
        <v>4782.662692498758</v>
      </c>
      <c r="K15" s="22">
        <f>'WEEKLY COMPETITIVE REPORT'!K15</f>
        <v>826</v>
      </c>
      <c r="L15" s="22">
        <f>'WEEKLY COMPETITIVE REPORT'!L15</f>
        <v>769</v>
      </c>
      <c r="M15" s="64">
        <f>'WEEKLY COMPETITIVE REPORT'!M15</f>
        <v>9.997403271877431</v>
      </c>
      <c r="N15" s="14">
        <f t="shared" si="0"/>
        <v>1315.2011922503725</v>
      </c>
      <c r="O15" s="37">
        <f>'WEEKLY COMPETITIVE REPORT'!O15</f>
        <v>4</v>
      </c>
      <c r="P15" s="14">
        <f>'WEEKLY COMPETITIVE REPORT'!P15/Y4</f>
        <v>13052.657724788873</v>
      </c>
      <c r="Q15" s="14">
        <f>'WEEKLY COMPETITIVE REPORT'!Q15/Y4</f>
        <v>11376.05563835072</v>
      </c>
      <c r="R15" s="22">
        <f>'WEEKLY COMPETITIVE REPORT'!R15</f>
        <v>2402</v>
      </c>
      <c r="S15" s="22">
        <f>'WEEKLY COMPETITIVE REPORT'!S15</f>
        <v>2131</v>
      </c>
      <c r="T15" s="64">
        <f>'WEEKLY COMPETITIVE REPORT'!T15</f>
        <v>14.737991266375545</v>
      </c>
      <c r="U15" s="14">
        <f>'WEEKLY COMPETITIVE REPORT'!U15/Y4</f>
        <v>12676.353700943864</v>
      </c>
      <c r="V15" s="14">
        <f t="shared" si="1"/>
        <v>3263.164431197218</v>
      </c>
      <c r="W15" s="25">
        <f t="shared" si="2"/>
        <v>25729.011425732737</v>
      </c>
      <c r="X15" s="22">
        <f>'WEEKLY COMPETITIVE REPORT'!X15</f>
        <v>2351</v>
      </c>
      <c r="Y15" s="56">
        <f>'WEEKLY COMPETITIVE REPORT'!Y15</f>
        <v>4753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PROMETHEUS</v>
      </c>
      <c r="D16" s="4" t="str">
        <f>'WEEKLY COMPETITIVE REPORT'!D16</f>
        <v>PROMETEJ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4</v>
      </c>
      <c r="H16" s="37">
        <f>'WEEKLY COMPETITIVE REPORT'!H16</f>
        <v>14</v>
      </c>
      <c r="I16" s="14">
        <f>'WEEKLY COMPETITIVE REPORT'!I16/Y4</f>
        <v>5197.466467958271</v>
      </c>
      <c r="J16" s="14">
        <f>'WEEKLY COMPETITIVE REPORT'!J16/Y4</f>
        <v>7414.307004470938</v>
      </c>
      <c r="K16" s="22">
        <f>'WEEKLY COMPETITIVE REPORT'!K16</f>
        <v>731</v>
      </c>
      <c r="L16" s="22">
        <f>'WEEKLY COMPETITIVE REPORT'!L16</f>
        <v>1044</v>
      </c>
      <c r="M16" s="64">
        <f>'WEEKLY COMPETITIVE REPORT'!M16</f>
        <v>-29.899497487437188</v>
      </c>
      <c r="N16" s="14">
        <f t="shared" si="0"/>
        <v>371.2476048541622</v>
      </c>
      <c r="O16" s="37">
        <f>'WEEKLY COMPETITIVE REPORT'!O16</f>
        <v>14</v>
      </c>
      <c r="P16" s="14">
        <f>'WEEKLY COMPETITIVE REPORT'!P16/Y4</f>
        <v>11136.363636363636</v>
      </c>
      <c r="Q16" s="14">
        <f>'WEEKLY COMPETITIVE REPORT'!Q16/Y4</f>
        <v>16086.68653750621</v>
      </c>
      <c r="R16" s="22">
        <f>'WEEKLY COMPETITIVE REPORT'!R16</f>
        <v>1762</v>
      </c>
      <c r="S16" s="22">
        <f>'WEEKLY COMPETITIVE REPORT'!S16</f>
        <v>2524</v>
      </c>
      <c r="T16" s="64">
        <f>'WEEKLY COMPETITIVE REPORT'!T16</f>
        <v>-30.772793947348106</v>
      </c>
      <c r="U16" s="14">
        <f>'WEEKLY COMPETITIVE REPORT'!U16/Y4</f>
        <v>128137.1087928465</v>
      </c>
      <c r="V16" s="14">
        <f t="shared" si="1"/>
        <v>795.4545454545454</v>
      </c>
      <c r="W16" s="25">
        <f t="shared" si="2"/>
        <v>139273.47242921015</v>
      </c>
      <c r="X16" s="22">
        <f>'WEEKLY COMPETITIVE REPORT'!X16</f>
        <v>19955</v>
      </c>
      <c r="Y16" s="56">
        <f>'WEEKLY COMPETITIVE REPORT'!Y16</f>
        <v>21717</v>
      </c>
    </row>
    <row r="17" spans="1:25" ht="12.75">
      <c r="A17" s="50">
        <v>4</v>
      </c>
      <c r="B17" s="4">
        <f>'WEEKLY COMPETITIVE REPORT'!B17</f>
        <v>6</v>
      </c>
      <c r="C17" s="4" t="str">
        <f>'WEEKLY COMPETITIVE REPORT'!C17</f>
        <v>THE FIVE-YEAR ENGAGEMENT</v>
      </c>
      <c r="D17" s="4" t="str">
        <f>'WEEKLY COMPETITIVE REPORT'!D17</f>
        <v>PETLETNA ZAROKA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7</v>
      </c>
      <c r="I17" s="14">
        <f>'WEEKLY COMPETITIVE REPORT'!I17/Y4</f>
        <v>4996.274217585693</v>
      </c>
      <c r="J17" s="14">
        <f>'WEEKLY COMPETITIVE REPORT'!J17/Y4</f>
        <v>4092.1510183805262</v>
      </c>
      <c r="K17" s="22">
        <f>'WEEKLY COMPETITIVE REPORT'!K17</f>
        <v>774</v>
      </c>
      <c r="L17" s="22">
        <f>'WEEKLY COMPETITIVE REPORT'!L17</f>
        <v>628</v>
      </c>
      <c r="M17" s="64">
        <f>'WEEKLY COMPETITIVE REPORT'!M17</f>
        <v>22.094081942336885</v>
      </c>
      <c r="N17" s="14">
        <f t="shared" si="0"/>
        <v>713.7534596550989</v>
      </c>
      <c r="O17" s="37">
        <f>'WEEKLY COMPETITIVE REPORT'!O17</f>
        <v>7</v>
      </c>
      <c r="P17" s="14">
        <f>'WEEKLY COMPETITIVE REPORT'!P17/Y4</f>
        <v>10434.674615002483</v>
      </c>
      <c r="Q17" s="14">
        <f>'WEEKLY COMPETITIVE REPORT'!Q17/Y4</f>
        <v>8854.942871336314</v>
      </c>
      <c r="R17" s="22">
        <f>'WEEKLY COMPETITIVE REPORT'!R17</f>
        <v>1878</v>
      </c>
      <c r="S17" s="22">
        <f>'WEEKLY COMPETITIVE REPORT'!S17</f>
        <v>1602</v>
      </c>
      <c r="T17" s="64">
        <f>'WEEKLY COMPETITIVE REPORT'!T17</f>
        <v>17.840112201963535</v>
      </c>
      <c r="U17" s="14">
        <f>'WEEKLY COMPETITIVE REPORT'!U17/Y4</f>
        <v>35571.28663686041</v>
      </c>
      <c r="V17" s="14">
        <f t="shared" si="1"/>
        <v>1490.667802143212</v>
      </c>
      <c r="W17" s="25">
        <f t="shared" si="2"/>
        <v>46005.96125186289</v>
      </c>
      <c r="X17" s="22">
        <f>'WEEKLY COMPETITIVE REPORT'!X17</f>
        <v>6790</v>
      </c>
      <c r="Y17" s="56">
        <f>'WEEKLY COMPETITIVE REPORT'!Y17</f>
        <v>8668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SNOW WHITE AND THE HUNTSMAN</v>
      </c>
      <c r="D18" s="4" t="str">
        <f>'WEEKLY COMPETITIVE REPORT'!D18</f>
        <v>SNEGULJČICA IN LOVEC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5</v>
      </c>
      <c r="H18" s="37">
        <f>'WEEKLY COMPETITIVE REPORT'!H18</f>
        <v>10</v>
      </c>
      <c r="I18" s="14">
        <f>'WEEKLY COMPETITIVE REPORT'!I18/Y4</f>
        <v>3714.6050670640834</v>
      </c>
      <c r="J18" s="14">
        <f>'WEEKLY COMPETITIVE REPORT'!J18/Y4</f>
        <v>5002.483854942871</v>
      </c>
      <c r="K18" s="22">
        <f>'WEEKLY COMPETITIVE REPORT'!K18</f>
        <v>582</v>
      </c>
      <c r="L18" s="22">
        <f>'WEEKLY COMPETITIVE REPORT'!L18</f>
        <v>781</v>
      </c>
      <c r="M18" s="64">
        <f>'WEEKLY COMPETITIVE REPORT'!M18</f>
        <v>-25.744786494538232</v>
      </c>
      <c r="N18" s="14">
        <f t="shared" si="0"/>
        <v>371.46050670640835</v>
      </c>
      <c r="O18" s="37">
        <f>'WEEKLY COMPETITIVE REPORT'!O18</f>
        <v>10</v>
      </c>
      <c r="P18" s="14">
        <f>'WEEKLY COMPETITIVE REPORT'!P18/Y4</f>
        <v>7870.094386487829</v>
      </c>
      <c r="Q18" s="14">
        <f>'WEEKLY COMPETITIVE REPORT'!Q18/Y4</f>
        <v>10536.512667660209</v>
      </c>
      <c r="R18" s="22">
        <f>'WEEKLY COMPETITIVE REPORT'!R18</f>
        <v>1355</v>
      </c>
      <c r="S18" s="22">
        <f>'WEEKLY COMPETITIVE REPORT'!S18</f>
        <v>1911</v>
      </c>
      <c r="T18" s="64">
        <f>'WEEKLY COMPETITIVE REPORT'!T18</f>
        <v>-25.30645921735031</v>
      </c>
      <c r="U18" s="14">
        <f>'WEEKLY COMPETITIVE REPORT'!U18/Y4</f>
        <v>121854.19771485345</v>
      </c>
      <c r="V18" s="14">
        <f t="shared" si="1"/>
        <v>787.0094386487829</v>
      </c>
      <c r="W18" s="25">
        <f t="shared" si="2"/>
        <v>129724.29210134129</v>
      </c>
      <c r="X18" s="22">
        <f>'WEEKLY COMPETITIVE REPORT'!X18</f>
        <v>21434</v>
      </c>
      <c r="Y18" s="56">
        <f>'WEEKLY COMPETITIVE REPORT'!Y18</f>
        <v>22789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THE DICTATOR</v>
      </c>
      <c r="D19" s="4" t="str">
        <f>'WEEKLY COMPETITIVE REPORT'!D19</f>
        <v>DIKTATOR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7</v>
      </c>
      <c r="H19" s="37">
        <f>'WEEKLY COMPETITIVE REPORT'!H19</f>
        <v>12</v>
      </c>
      <c r="I19" s="14">
        <f>'WEEKLY COMPETITIVE REPORT'!I19/Y4</f>
        <v>3566.815697963239</v>
      </c>
      <c r="J19" s="14">
        <f>'WEEKLY COMPETITIVE REPORT'!J19/Y4</f>
        <v>4264.778936910085</v>
      </c>
      <c r="K19" s="22">
        <f>'WEEKLY COMPETITIVE REPORT'!K19</f>
        <v>581</v>
      </c>
      <c r="L19" s="22">
        <f>'WEEKLY COMPETITIVE REPORT'!L19</f>
        <v>684</v>
      </c>
      <c r="M19" s="64">
        <f>'WEEKLY COMPETITIVE REPORT'!M19</f>
        <v>-16.365754222481073</v>
      </c>
      <c r="N19" s="14">
        <f t="shared" si="0"/>
        <v>297.2346414969366</v>
      </c>
      <c r="O19" s="37">
        <f>'WEEKLY COMPETITIVE REPORT'!O19</f>
        <v>13</v>
      </c>
      <c r="P19" s="14">
        <f>'WEEKLY COMPETITIVE REPORT'!P19/Y4</f>
        <v>7116.244411326378</v>
      </c>
      <c r="Q19" s="14">
        <f>'WEEKLY COMPETITIVE REPORT'!Q19/Y4</f>
        <v>8854.942871336314</v>
      </c>
      <c r="R19" s="22">
        <f>'WEEKLY COMPETITIVE REPORT'!R19</f>
        <v>1232</v>
      </c>
      <c r="S19" s="22">
        <f>'WEEKLY COMPETITIVE REPORT'!S19</f>
        <v>1592</v>
      </c>
      <c r="T19" s="64">
        <f>'WEEKLY COMPETITIVE REPORT'!T19</f>
        <v>-19.635343618513318</v>
      </c>
      <c r="U19" s="14">
        <f>'WEEKLY COMPETITIVE REPORT'!U19/Y4</f>
        <v>375381.27173373074</v>
      </c>
      <c r="V19" s="14">
        <f t="shared" si="1"/>
        <v>547.4034162558753</v>
      </c>
      <c r="W19" s="25">
        <f t="shared" si="2"/>
        <v>382497.5161450571</v>
      </c>
      <c r="X19" s="22">
        <f>'WEEKLY COMPETITIVE REPORT'!X19</f>
        <v>68196</v>
      </c>
      <c r="Y19" s="56">
        <f>'WEEKLY COMPETITIVE REPORT'!Y19</f>
        <v>69428</v>
      </c>
    </row>
    <row r="20" spans="1:25" ht="12.75">
      <c r="A20" s="51">
        <v>7</v>
      </c>
      <c r="B20" s="4">
        <f>'WEEKLY COMPETITIVE REPORT'!B20</f>
        <v>2</v>
      </c>
      <c r="C20" s="4" t="str">
        <f>'WEEKLY COMPETITIVE REPORT'!C20</f>
        <v>MEN IN BLACK 3 3D</v>
      </c>
      <c r="D20" s="4" t="str">
        <f>'WEEKLY COMPETITIVE REPORT'!D20</f>
        <v>MOŽJE V ČRNEM 3 3D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6</v>
      </c>
      <c r="H20" s="37">
        <f>'WEEKLY COMPETITIVE REPORT'!H20</f>
        <v>18</v>
      </c>
      <c r="I20" s="14">
        <f>'WEEKLY COMPETITIVE REPORT'!I20/Y4</f>
        <v>3026.5772478887234</v>
      </c>
      <c r="J20" s="14">
        <f>'WEEKLY COMPETITIVE REPORT'!J20/Y4</f>
        <v>5485.593641331346</v>
      </c>
      <c r="K20" s="22">
        <f>'WEEKLY COMPETITIVE REPORT'!K20</f>
        <v>487</v>
      </c>
      <c r="L20" s="22">
        <f>'WEEKLY COMPETITIVE REPORT'!L20</f>
        <v>795</v>
      </c>
      <c r="M20" s="64">
        <f>'WEEKLY COMPETITIVE REPORT'!M20</f>
        <v>-44.82680552411139</v>
      </c>
      <c r="N20" s="14">
        <f t="shared" si="0"/>
        <v>168.14318043826242</v>
      </c>
      <c r="O20" s="37">
        <f>'WEEKLY COMPETITIVE REPORT'!O20</f>
        <v>18</v>
      </c>
      <c r="P20" s="14">
        <f>'WEEKLY COMPETITIVE REPORT'!P20/Y4</f>
        <v>6404.61997019374</v>
      </c>
      <c r="Q20" s="14">
        <f>'WEEKLY COMPETITIVE REPORT'!Q20/Y4</f>
        <v>11499.006458022852</v>
      </c>
      <c r="R20" s="22">
        <f>'WEEKLY COMPETITIVE REPORT'!R20</f>
        <v>1129</v>
      </c>
      <c r="S20" s="22">
        <f>'WEEKLY COMPETITIVE REPORT'!S20</f>
        <v>1904</v>
      </c>
      <c r="T20" s="64">
        <f>'WEEKLY COMPETITIVE REPORT'!T20</f>
        <v>-44.30284047953342</v>
      </c>
      <c r="U20" s="14">
        <f>'WEEKLY COMPETITIVE REPORT'!U20/Y4</f>
        <v>194852.21063089915</v>
      </c>
      <c r="V20" s="14">
        <f t="shared" si="1"/>
        <v>355.8122205663189</v>
      </c>
      <c r="W20" s="25">
        <f t="shared" si="2"/>
        <v>201256.8306010929</v>
      </c>
      <c r="X20" s="22">
        <f>'WEEKLY COMPETITIVE REPORT'!X20</f>
        <v>32958</v>
      </c>
      <c r="Y20" s="56">
        <f>'WEEKLY COMPETITIVE REPORT'!Y20</f>
        <v>34087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ROCK OF AGES</v>
      </c>
      <c r="D21" s="4" t="str">
        <f>'WEEKLY COMPETITIVE REPORT'!D21</f>
        <v>ROCK ZA VSE ČASE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2</v>
      </c>
      <c r="H21" s="37">
        <f>'WEEKLY COMPETITIVE REPORT'!H21</f>
        <v>5</v>
      </c>
      <c r="I21" s="14">
        <f>'WEEKLY COMPETITIVE REPORT'!I21/Y4</f>
        <v>2157.2280178837555</v>
      </c>
      <c r="J21" s="14">
        <f>'WEEKLY COMPETITIVE REPORT'!J21/Y4</f>
        <v>3118.4798807749626</v>
      </c>
      <c r="K21" s="22">
        <f>'WEEKLY COMPETITIVE REPORT'!K21</f>
        <v>333</v>
      </c>
      <c r="L21" s="22">
        <f>'WEEKLY COMPETITIVE REPORT'!L21</f>
        <v>489</v>
      </c>
      <c r="M21" s="64">
        <f>'WEEKLY COMPETITIVE REPORT'!M21</f>
        <v>-30.82437275985663</v>
      </c>
      <c r="N21" s="14">
        <f aca="true" t="shared" si="3" ref="N21:N33">I21/H21</f>
        <v>431.44560357675107</v>
      </c>
      <c r="O21" s="37">
        <f>'WEEKLY COMPETITIVE REPORT'!O21</f>
        <v>5</v>
      </c>
      <c r="P21" s="14">
        <f>'WEEKLY COMPETITIVE REPORT'!P21/Y4</f>
        <v>5561.351217088922</v>
      </c>
      <c r="Q21" s="14">
        <f>'WEEKLY COMPETITIVE REPORT'!Q21/Y4</f>
        <v>6126.42821659215</v>
      </c>
      <c r="R21" s="22">
        <f>'WEEKLY COMPETITIVE REPORT'!R21</f>
        <v>984</v>
      </c>
      <c r="S21" s="22">
        <f>'WEEKLY COMPETITIVE REPORT'!S21</f>
        <v>1051</v>
      </c>
      <c r="T21" s="64">
        <f>'WEEKLY COMPETITIVE REPORT'!T21</f>
        <v>-9.22359618893168</v>
      </c>
      <c r="U21" s="14">
        <f>'WEEKLY COMPETITIVE REPORT'!U21/Y4</f>
        <v>6126.42821659215</v>
      </c>
      <c r="V21" s="14">
        <f aca="true" t="shared" si="4" ref="V21:V33">P21/O21</f>
        <v>1112.2702434177843</v>
      </c>
      <c r="W21" s="25">
        <f aca="true" t="shared" si="5" ref="W21:W33">P21+U21</f>
        <v>11687.779433681073</v>
      </c>
      <c r="X21" s="22">
        <f>'WEEKLY COMPETITIVE REPORT'!X21</f>
        <v>1051</v>
      </c>
      <c r="Y21" s="56">
        <f>'WEEKLY COMPETITIVE REPORT'!Y21</f>
        <v>2035</v>
      </c>
    </row>
    <row r="22" spans="1:25" ht="12.75">
      <c r="A22" s="50">
        <v>9</v>
      </c>
      <c r="B22" s="4">
        <f>'WEEKLY COMPETITIVE REPORT'!B22</f>
        <v>10</v>
      </c>
      <c r="C22" s="4" t="str">
        <f>'WEEKLY COMPETITIVE REPORT'!C22</f>
        <v>INTOUCHABLES</v>
      </c>
      <c r="D22" s="4" t="str">
        <f>'WEEKLY COMPETITIVE REPORT'!D22</f>
        <v>PRIJATELJA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8</v>
      </c>
      <c r="H22" s="37">
        <f>'WEEKLY COMPETITIVE REPORT'!H22</f>
        <v>4</v>
      </c>
      <c r="I22" s="14">
        <f>'WEEKLY COMPETITIVE REPORT'!I22/Y4</f>
        <v>2187.0342771982114</v>
      </c>
      <c r="J22" s="14">
        <f>'WEEKLY COMPETITIVE REPORT'!J22/Y4</f>
        <v>1445.6035767511178</v>
      </c>
      <c r="K22" s="22">
        <f>'WEEKLY COMPETITIVE REPORT'!K22</f>
        <v>357</v>
      </c>
      <c r="L22" s="22">
        <f>'WEEKLY COMPETITIVE REPORT'!L22</f>
        <v>225</v>
      </c>
      <c r="M22" s="64">
        <f>'WEEKLY COMPETITIVE REPORT'!M22</f>
        <v>51.28865979381442</v>
      </c>
      <c r="N22" s="14">
        <f t="shared" si="3"/>
        <v>546.7585692995528</v>
      </c>
      <c r="O22" s="37">
        <f>'WEEKLY COMPETITIVE REPORT'!O22</f>
        <v>4</v>
      </c>
      <c r="P22" s="14">
        <f>'WEEKLY COMPETITIVE REPORT'!P22/Y4</f>
        <v>4210.134128166915</v>
      </c>
      <c r="Q22" s="14">
        <f>'WEEKLY COMPETITIVE REPORT'!Q22/Y4</f>
        <v>3397.913561847988</v>
      </c>
      <c r="R22" s="22">
        <f>'WEEKLY COMPETITIVE REPORT'!R22</f>
        <v>745</v>
      </c>
      <c r="S22" s="22">
        <f>'WEEKLY COMPETITIVE REPORT'!S22</f>
        <v>552</v>
      </c>
      <c r="T22" s="64">
        <f>'WEEKLY COMPETITIVE REPORT'!T22</f>
        <v>23.903508771929822</v>
      </c>
      <c r="U22" s="14">
        <f>'WEEKLY COMPETITIVE REPORT'!U22/Y4</f>
        <v>57744.659711872824</v>
      </c>
      <c r="V22" s="14">
        <f t="shared" si="4"/>
        <v>1052.5335320417287</v>
      </c>
      <c r="W22" s="25">
        <f t="shared" si="5"/>
        <v>61954.79384003974</v>
      </c>
      <c r="X22" s="22">
        <f>'WEEKLY COMPETITIVE REPORT'!X22</f>
        <v>9549</v>
      </c>
      <c r="Y22" s="56">
        <f>'WEEKLY COMPETITIVE REPORT'!Y22</f>
        <v>10294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FRIENDS WITH KIDS</v>
      </c>
      <c r="D23" s="4" t="str">
        <f>'WEEKLY COMPETITIVE REPORT'!D23</f>
        <v>PROJEKT: OTROK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2</v>
      </c>
      <c r="H23" s="37">
        <f>'WEEKLY COMPETITIVE REPORT'!H23</f>
        <v>4</v>
      </c>
      <c r="I23" s="14">
        <f>'WEEKLY COMPETITIVE REPORT'!I23/Y4</f>
        <v>1173.6214605067064</v>
      </c>
      <c r="J23" s="14">
        <f>'WEEKLY COMPETITIVE REPORT'!J23/Y4</f>
        <v>1320.168902136115</v>
      </c>
      <c r="K23" s="22">
        <f>'WEEKLY COMPETITIVE REPORT'!K23</f>
        <v>188</v>
      </c>
      <c r="L23" s="22">
        <f>'WEEKLY COMPETITIVE REPORT'!L23</f>
        <v>210</v>
      </c>
      <c r="M23" s="64">
        <f>'WEEKLY COMPETITIVE REPORT'!M23</f>
        <v>-11.100658513640639</v>
      </c>
      <c r="N23" s="14">
        <f t="shared" si="3"/>
        <v>293.4053651266766</v>
      </c>
      <c r="O23" s="37">
        <f>'WEEKLY COMPETITIVE REPORT'!O23</f>
        <v>4</v>
      </c>
      <c r="P23" s="14">
        <f>'WEEKLY COMPETITIVE REPORT'!P23/Y4</f>
        <v>2390.710382513661</v>
      </c>
      <c r="Q23" s="14">
        <f>'WEEKLY COMPETITIVE REPORT'!Q23/Y4</f>
        <v>2862.642821659215</v>
      </c>
      <c r="R23" s="22">
        <f>'WEEKLY COMPETITIVE REPORT'!R23</f>
        <v>471</v>
      </c>
      <c r="S23" s="22">
        <f>'WEEKLY COMPETITIVE REPORT'!S23</f>
        <v>550</v>
      </c>
      <c r="T23" s="64">
        <f>'WEEKLY COMPETITIVE REPORT'!T23</f>
        <v>-16.48590021691973</v>
      </c>
      <c r="U23" s="14">
        <f>'WEEKLY COMPETITIVE REPORT'!U23/Y4</f>
        <v>8910.829607550919</v>
      </c>
      <c r="V23" s="14">
        <f t="shared" si="4"/>
        <v>597.6775956284152</v>
      </c>
      <c r="W23" s="25">
        <f t="shared" si="5"/>
        <v>11301.539990064579</v>
      </c>
      <c r="X23" s="22">
        <f>'WEEKLY COMPETITIVE REPORT'!X23</f>
        <v>1654</v>
      </c>
      <c r="Y23" s="56">
        <f>'WEEKLY COMPETITIVE REPORT'!Y23</f>
        <v>2125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SAFE</v>
      </c>
      <c r="D24" s="4" t="str">
        <f>'WEEKLY COMPETITIVE REPORT'!D24</f>
        <v>NA VARNEM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3</v>
      </c>
      <c r="H24" s="37">
        <f>'WEEKLY COMPETITIVE REPORT'!H24</f>
        <v>2</v>
      </c>
      <c r="I24" s="14">
        <f>'WEEKLY COMPETITIVE REPORT'!I24/Y4</f>
        <v>1234.4759066070542</v>
      </c>
      <c r="J24" s="14">
        <f>'WEEKLY COMPETITIVE REPORT'!J24/Y4</f>
        <v>2260.307998012916</v>
      </c>
      <c r="K24" s="22">
        <f>'WEEKLY COMPETITIVE REPORT'!K24</f>
        <v>188</v>
      </c>
      <c r="L24" s="22">
        <f>'WEEKLY COMPETITIVE REPORT'!L24</f>
        <v>353</v>
      </c>
      <c r="M24" s="64">
        <f>'WEEKLY COMPETITIVE REPORT'!M24</f>
        <v>-45.38461538461539</v>
      </c>
      <c r="N24" s="14">
        <f t="shared" si="3"/>
        <v>617.2379533035271</v>
      </c>
      <c r="O24" s="37">
        <f>'WEEKLY COMPETITIVE REPORT'!O24</f>
        <v>2</v>
      </c>
      <c r="P24" s="14">
        <f>'WEEKLY COMPETITIVE REPORT'!P24/Y4</f>
        <v>2157.2280178837555</v>
      </c>
      <c r="Q24" s="14">
        <f>'WEEKLY COMPETITIVE REPORT'!Q24/Y4</f>
        <v>4154.24739195231</v>
      </c>
      <c r="R24" s="22">
        <f>'WEEKLY COMPETITIVE REPORT'!R24</f>
        <v>374</v>
      </c>
      <c r="S24" s="22">
        <f>'WEEKLY COMPETITIVE REPORT'!S24</f>
        <v>749</v>
      </c>
      <c r="T24" s="64">
        <f>'WEEKLY COMPETITIVE REPORT'!T24</f>
        <v>-48.07174887892377</v>
      </c>
      <c r="U24" s="14">
        <f>'WEEKLY COMPETITIVE REPORT'!U24/Y4</f>
        <v>15140.33780427223</v>
      </c>
      <c r="V24" s="14">
        <f t="shared" si="4"/>
        <v>1078.6140089418777</v>
      </c>
      <c r="W24" s="25">
        <f t="shared" si="5"/>
        <v>17297.565822155986</v>
      </c>
      <c r="X24" s="22">
        <f>'WEEKLY COMPETITIVE REPORT'!X24</f>
        <v>2555</v>
      </c>
      <c r="Y24" s="56">
        <f>'WEEKLY COMPETITIVE REPORT'!Y24</f>
        <v>2929</v>
      </c>
    </row>
    <row r="25" spans="1:25" ht="12.75">
      <c r="A25" s="50">
        <v>12</v>
      </c>
      <c r="B25" s="4">
        <f>'WEEKLY COMPETITIVE REPORT'!B25</f>
        <v>14</v>
      </c>
      <c r="C25" s="4" t="str">
        <f>'WEEKLY COMPETITIVE REPORT'!C25</f>
        <v>LE GAMIN AU VÉLO</v>
      </c>
      <c r="D25" s="4" t="str">
        <f>'WEEKLY COMPETITIVE REPORT'!D25</f>
        <v>FANT S KOLESOM</v>
      </c>
      <c r="E25" s="4" t="str">
        <f>'WEEKLY COMPETITIVE REPORT'!E25</f>
        <v>IND</v>
      </c>
      <c r="F25" s="4" t="str">
        <f>'WEEKLY COMPETITIVE REPORT'!F25</f>
        <v>CF</v>
      </c>
      <c r="G25" s="37">
        <f>'WEEKLY COMPETITIVE REPORT'!G25</f>
        <v>2</v>
      </c>
      <c r="H25" s="37">
        <f>'WEEKLY COMPETITIVE REPORT'!H25</f>
        <v>1</v>
      </c>
      <c r="I25" s="14">
        <f>'WEEKLY COMPETITIVE REPORT'!I25/Y4</f>
        <v>461.99701937406854</v>
      </c>
      <c r="J25" s="14">
        <f>'WEEKLY COMPETITIVE REPORT'!J25/Y4</f>
        <v>445.8519622454049</v>
      </c>
      <c r="K25" s="22">
        <f>'WEEKLY COMPETITIVE REPORT'!K25</f>
        <v>81</v>
      </c>
      <c r="L25" s="22">
        <f>'WEEKLY COMPETITIVE REPORT'!L25</f>
        <v>82</v>
      </c>
      <c r="M25" s="64">
        <f>'WEEKLY COMPETITIVE REPORT'!M25</f>
        <v>3.621169916434525</v>
      </c>
      <c r="N25" s="14">
        <f t="shared" si="3"/>
        <v>461.99701937406854</v>
      </c>
      <c r="O25" s="37">
        <f>'WEEKLY COMPETITIVE REPORT'!O25</f>
        <v>1</v>
      </c>
      <c r="P25" s="14">
        <f>'WEEKLY COMPETITIVE REPORT'!P25/Y4</f>
        <v>1376.0556383507203</v>
      </c>
      <c r="Q25" s="14">
        <f>'WEEKLY COMPETITIVE REPORT'!Q25/Y4</f>
        <v>1487.8291107799305</v>
      </c>
      <c r="R25" s="22">
        <f>'WEEKLY COMPETITIVE REPORT'!R25</f>
        <v>245</v>
      </c>
      <c r="S25" s="22">
        <f>'WEEKLY COMPETITIVE REPORT'!S25</f>
        <v>266</v>
      </c>
      <c r="T25" s="64">
        <f>'WEEKLY COMPETITIVE REPORT'!T25</f>
        <v>-7.512520868113526</v>
      </c>
      <c r="U25" s="14">
        <f>'WEEKLY COMPETITIVE REPORT'!U25/Y4</f>
        <v>8150.769995032289</v>
      </c>
      <c r="V25" s="14">
        <f t="shared" si="4"/>
        <v>1376.0556383507203</v>
      </c>
      <c r="W25" s="25">
        <f t="shared" si="5"/>
        <v>9526.82563338301</v>
      </c>
      <c r="X25" s="22">
        <f>'WEEKLY COMPETITIVE REPORT'!X25</f>
        <v>2526</v>
      </c>
      <c r="Y25" s="56">
        <f>'WEEKLY COMPETITIVE REPORT'!Y25</f>
        <v>2771</v>
      </c>
    </row>
    <row r="26" spans="1:25" ht="12.75" customHeight="1">
      <c r="A26" s="50">
        <v>13</v>
      </c>
      <c r="B26" s="4">
        <f>'WEEKLY COMPETITIVE REPORT'!B26</f>
        <v>17</v>
      </c>
      <c r="C26" s="4" t="str">
        <f>'WEEKLY COMPETITIVE REPORT'!C26</f>
        <v>THE CABIN IN THE WOODS</v>
      </c>
      <c r="D26" s="4" t="str">
        <f>'WEEKLY COMPETITIVE REPORT'!D26</f>
        <v>KOČA V GOZDU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9</v>
      </c>
      <c r="H26" s="37">
        <f>'WEEKLY COMPETITIVE REPORT'!H26</f>
        <v>4</v>
      </c>
      <c r="I26" s="14">
        <f>'WEEKLY COMPETITIVE REPORT'!I26/Y4</f>
        <v>537.7545951316444</v>
      </c>
      <c r="J26" s="14">
        <f>'WEEKLY COMPETITIVE REPORT'!J26/Y4</f>
        <v>440.8842523596622</v>
      </c>
      <c r="K26" s="22">
        <f>'WEEKLY COMPETITIVE REPORT'!K26</f>
        <v>101</v>
      </c>
      <c r="L26" s="22">
        <f>'WEEKLY COMPETITIVE REPORT'!L26</f>
        <v>70</v>
      </c>
      <c r="M26" s="64">
        <f>'WEEKLY COMPETITIVE REPORT'!M26</f>
        <v>21.97183098591549</v>
      </c>
      <c r="N26" s="14">
        <f t="shared" si="3"/>
        <v>134.4386487829111</v>
      </c>
      <c r="O26" s="37">
        <f>'WEEKLY COMPETITIVE REPORT'!O26</f>
        <v>4</v>
      </c>
      <c r="P26" s="14">
        <f>'WEEKLY COMPETITIVE REPORT'!P26/Y4</f>
        <v>1025.8320914058618</v>
      </c>
      <c r="Q26" s="14">
        <f>'WEEKLY COMPETITIVE REPORT'!Q26/Y4</f>
        <v>751.3661202185792</v>
      </c>
      <c r="R26" s="22">
        <f>'WEEKLY COMPETITIVE REPORT'!R26</f>
        <v>231</v>
      </c>
      <c r="S26" s="22">
        <f>'WEEKLY COMPETITIVE REPORT'!S26</f>
        <v>123</v>
      </c>
      <c r="T26" s="64">
        <f>'WEEKLY COMPETITIVE REPORT'!T26</f>
        <v>36.52892561983472</v>
      </c>
      <c r="U26" s="14">
        <f>'WEEKLY COMPETITIVE REPORT'!U26/Y4</f>
        <v>35198.708395429705</v>
      </c>
      <c r="V26" s="14">
        <f t="shared" si="4"/>
        <v>256.45802285146544</v>
      </c>
      <c r="W26" s="25">
        <f t="shared" si="5"/>
        <v>36224.54048683557</v>
      </c>
      <c r="X26" s="22">
        <f>'WEEKLY COMPETITIVE REPORT'!X26</f>
        <v>6356</v>
      </c>
      <c r="Y26" s="56">
        <f>'WEEKLY COMPETITIVE REPORT'!Y26</f>
        <v>6587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WHAT TO EXPECT WHEN YOU'RE EXPECTING</v>
      </c>
      <c r="D27" s="4" t="str">
        <f>'WEEKLY COMPETITIVE REPORT'!D27</f>
        <v>KAJ PRIČAKOVATI KO PRIČAKUJEŠ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7</v>
      </c>
      <c r="H27" s="37">
        <f>'WEEKLY COMPETITIVE REPORT'!H27</f>
        <v>8</v>
      </c>
      <c r="I27" s="14">
        <f>'WEEKLY COMPETITIVE REPORT'!I27/Y4</f>
        <v>471.9324391455539</v>
      </c>
      <c r="J27" s="14">
        <f>'WEEKLY COMPETITIVE REPORT'!J27/Y17</f>
        <v>0.09529303184125519</v>
      </c>
      <c r="K27" s="22">
        <f>'WEEKLY COMPETITIVE REPORT'!K27</f>
        <v>79</v>
      </c>
      <c r="L27" s="22">
        <f>'WEEKLY COMPETITIVE REPORT'!L27</f>
        <v>181</v>
      </c>
      <c r="M27" s="64">
        <f>'WEEKLY COMPETITIVE REPORT'!M27</f>
        <v>-53.99515738498789</v>
      </c>
      <c r="N27" s="14">
        <f t="shared" si="3"/>
        <v>58.991554893194234</v>
      </c>
      <c r="O27" s="37">
        <f>'WEEKLY COMPETITIVE REPORT'!O27</f>
        <v>8</v>
      </c>
      <c r="P27" s="14">
        <f>'WEEKLY COMPETITIVE REPORT'!P27/Y4</f>
        <v>941.3810233482365</v>
      </c>
      <c r="Q27" s="14">
        <f>'WEEKLY COMPETITIVE REPORT'!Q27/Y17</f>
        <v>0.2023534840793724</v>
      </c>
      <c r="R27" s="22">
        <f>'WEEKLY COMPETITIVE REPORT'!R27</f>
        <v>165</v>
      </c>
      <c r="S27" s="22">
        <f>'WEEKLY COMPETITIVE REPORT'!S27</f>
        <v>413</v>
      </c>
      <c r="T27" s="64">
        <f>'WEEKLY COMPETITIVE REPORT'!T27</f>
        <v>-56.78449258836944</v>
      </c>
      <c r="U27" s="14">
        <f>'WEEKLY COMPETITIVE REPORT'!U27/Y17</f>
        <v>7.796262113520997</v>
      </c>
      <c r="V27" s="14">
        <f t="shared" si="4"/>
        <v>117.67262791852956</v>
      </c>
      <c r="W27" s="25">
        <f t="shared" si="5"/>
        <v>949.1772854617575</v>
      </c>
      <c r="X27" s="22">
        <f>'WEEKLY COMPETITIVE REPORT'!X27</f>
        <v>15879</v>
      </c>
      <c r="Y27" s="56">
        <f>'WEEKLY COMPETITIVE REPORT'!Y27</f>
        <v>16044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MIRROR, MIRROR</v>
      </c>
      <c r="D28" s="4" t="str">
        <f>'WEEKLY COMPETITIVE REPORT'!D28</f>
        <v>ZRCALCE, ZRCALCE</v>
      </c>
      <c r="E28" s="4" t="str">
        <f>'WEEKLY COMPETITIVE REPORT'!E28</f>
        <v>IND</v>
      </c>
      <c r="F28" s="4" t="str">
        <f>'WEEKLY COMPETITIVE REPORT'!F28</f>
        <v>Karantanija</v>
      </c>
      <c r="G28" s="37">
        <f>'WEEKLY COMPETITIVE REPORT'!G28</f>
        <v>10</v>
      </c>
      <c r="H28" s="37">
        <f>'WEEKLY COMPETITIVE REPORT'!H28</f>
        <v>10</v>
      </c>
      <c r="I28" s="14">
        <f>'WEEKLY COMPETITIVE REPORT'!I28/Y4</f>
        <v>305.51415797317435</v>
      </c>
      <c r="J28" s="14">
        <f>'WEEKLY COMPETITIVE REPORT'!J28/Y17</f>
        <v>0.09402399630826026</v>
      </c>
      <c r="K28" s="22">
        <f>'WEEKLY COMPETITIVE REPORT'!K28</f>
        <v>54</v>
      </c>
      <c r="L28" s="22">
        <f>'WEEKLY COMPETITIVE REPORT'!L28</f>
        <v>213</v>
      </c>
      <c r="M28" s="64">
        <f>'WEEKLY COMPETITIVE REPORT'!M28</f>
        <v>-69.8159509202454</v>
      </c>
      <c r="N28" s="14">
        <f t="shared" si="3"/>
        <v>30.551415797317436</v>
      </c>
      <c r="O28" s="37">
        <f>'WEEKLY COMPETITIVE REPORT'!O28</f>
        <v>10</v>
      </c>
      <c r="P28" s="14">
        <f>'WEEKLY COMPETITIVE REPORT'!P28/Y4</f>
        <v>727.7694982613015</v>
      </c>
      <c r="Q28" s="14">
        <f>'WEEKLY COMPETITIVE REPORT'!Q28/Y17</f>
        <v>0.17178126442085834</v>
      </c>
      <c r="R28" s="22">
        <f>'WEEKLY COMPETITIVE REPORT'!R28</f>
        <v>130</v>
      </c>
      <c r="S28" s="22">
        <f>'WEEKLY COMPETITIVE REPORT'!S28</f>
        <v>375</v>
      </c>
      <c r="T28" s="64">
        <f>'WEEKLY COMPETITIVE REPORT'!T28</f>
        <v>-60.644728005372734</v>
      </c>
      <c r="U28" s="14">
        <f>'WEEKLY COMPETITIVE REPORT'!U28/Y17</f>
        <v>10.97692662667282</v>
      </c>
      <c r="V28" s="14">
        <f t="shared" si="4"/>
        <v>72.77694982613015</v>
      </c>
      <c r="W28" s="25">
        <f t="shared" si="5"/>
        <v>738.7464248879743</v>
      </c>
      <c r="X28" s="22">
        <f>'WEEKLY COMPETITIVE REPORT'!X28</f>
        <v>21486</v>
      </c>
      <c r="Y28" s="56">
        <f>'WEEKLY COMPETITIVE REPORT'!Y28</f>
        <v>21616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133</v>
      </c>
      <c r="I34" s="32">
        <f>SUM(I14:I33)</f>
        <v>145838.30104321908</v>
      </c>
      <c r="J34" s="31">
        <f>SUM(J14:J33)</f>
        <v>40073.463037842856</v>
      </c>
      <c r="K34" s="31">
        <f>SUM(K14:K33)</f>
        <v>22418</v>
      </c>
      <c r="L34" s="31">
        <f>SUM(L14:L33)</f>
        <v>6524</v>
      </c>
      <c r="M34" s="64">
        <f>'WEEKLY COMPETITIVE REPORT'!M34</f>
        <v>-49.588306001545455</v>
      </c>
      <c r="N34" s="32">
        <f>I34/H34</f>
        <v>1096.528579272324</v>
      </c>
      <c r="O34" s="40">
        <f>'WEEKLY COMPETITIVE REPORT'!O34</f>
        <v>134</v>
      </c>
      <c r="P34" s="31">
        <f>SUM(P14:P33)</f>
        <v>312750.86934922996</v>
      </c>
      <c r="Q34" s="31">
        <f>SUM(Q14:Q33)</f>
        <v>85988.94840201129</v>
      </c>
      <c r="R34" s="31">
        <f>SUM(R14:R33)</f>
        <v>54571</v>
      </c>
      <c r="S34" s="31">
        <f>SUM(S14:S33)</f>
        <v>15743</v>
      </c>
      <c r="T34" s="65">
        <f>P34/Q34-100%</f>
        <v>2.637105409023873</v>
      </c>
      <c r="U34" s="31">
        <f>SUM(U14:U33)</f>
        <v>1012880.1740829278</v>
      </c>
      <c r="V34" s="32">
        <f>P34/O34</f>
        <v>2333.961711561418</v>
      </c>
      <c r="W34" s="31">
        <f>SUM(W14:W33)</f>
        <v>1325631.0434321582</v>
      </c>
      <c r="X34" s="31">
        <f>SUM(X14:X33)</f>
        <v>214776</v>
      </c>
      <c r="Y34" s="35">
        <f>SUM(Y14:Y33)</f>
        <v>269347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2012-07-12T11:33:00Z</dcterms:modified>
  <cp:category/>
  <cp:version/>
  <cp:contentType/>
  <cp:contentStatus/>
</cp:coreProperties>
</file>