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0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<sst xmlns="http://schemas.openxmlformats.org/spreadsheetml/2006/main" count="251" uniqueCount="92">
  <si>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</si>
  <si>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</si>
  <si>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</si>
  <si>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</si>
  <si>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</si>
  <si>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</si>
  <si>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</si>
  <si>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</si>
  <si>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</si>
  <si>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</si>
  <si>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</si>
  <si>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</si>
  <si>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</si>
  <si>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</si>
  <si>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</si>
  <si>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</si>
  <si>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</si>
  <si>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</si>
  <si>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</si>
  <si>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</si>
  <si>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</si>
  <si>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</si>
  <si>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</si>
  <si>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</si>
  <si>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</si>
  <si>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</si>
  <si>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</si>
  <si>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</si>
  <si>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</si>
  <si>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</si>
  <si>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</si>
  <si>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</si>
  <si>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</si>
  <si>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</si>
  <si>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</si>
  <si>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</si>
  <si>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</si>
  <si>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</si>
  <si>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</si>
  <si>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</si>
  <si>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</si>
  <si>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</si>
  <si>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</si>
  <si>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</si>
  <si>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</si>
  <si>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</si>
  <si>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</si>
  <si>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</si>
  <si>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</si>
  <si>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New</t>
  </si>
  <si>
    <t>CF</t>
  </si>
  <si>
    <t>SONY</t>
  </si>
  <si>
    <t>PAR</t>
  </si>
  <si>
    <t>BRAVE</t>
  </si>
  <si>
    <t>POGUM</t>
  </si>
  <si>
    <t>BVI</t>
  </si>
  <si>
    <t>CENEX</t>
  </si>
  <si>
    <t>TAKEN 2</t>
  </si>
  <si>
    <t>UGRABLJENA 2</t>
  </si>
  <si>
    <t>SHANGHAI GYPSY</t>
  </si>
  <si>
    <t>ŠANGHAJ</t>
  </si>
  <si>
    <t>KZC</t>
  </si>
  <si>
    <t>BACHELLORETE</t>
  </si>
  <si>
    <t>NORA DEKLIŠČINA</t>
  </si>
  <si>
    <t>LOOPER</t>
  </si>
  <si>
    <t>PITCH PERFECT</t>
  </si>
  <si>
    <t>PRAVA NOTA</t>
  </si>
  <si>
    <t>HOTEL TRANSYLVANIA 3D</t>
  </si>
  <si>
    <t>HOTEL TRANSILVANIJA 3D</t>
  </si>
  <si>
    <t>ČASOVNA ZANKA</t>
  </si>
  <si>
    <t>ASTÉRIX AND OBÉLIX: GOD SAVE BRITANNIA</t>
  </si>
  <si>
    <t>ASTERIX IN OBELIX V BRITANIJI</t>
  </si>
  <si>
    <t>FIVIA</t>
  </si>
  <si>
    <t>PARANORMAL ACTIVITY 4</t>
  </si>
  <si>
    <t>PARANORMALNO 4</t>
  </si>
  <si>
    <t>SKYFALL</t>
  </si>
  <si>
    <t>THE PLAYERS</t>
  </si>
  <si>
    <t>SKOK ČEZ PLOT</t>
  </si>
  <si>
    <t>WEDDING VIDEO</t>
  </si>
  <si>
    <t>POROČNI VIDEO</t>
  </si>
  <si>
    <t>TWILIGHT SAGA: BREAKING DAWN</t>
  </si>
  <si>
    <t>SOMRAK SAGA: JUTRANJA ZARJA 2. DEL</t>
  </si>
  <si>
    <t>22 - Nov</t>
  </si>
  <si>
    <t>28 - Nov</t>
  </si>
  <si>
    <t>23 - Nov</t>
  </si>
  <si>
    <t>25 - Nov</t>
  </si>
  <si>
    <t>NAHRANI ME Z BESEDAMI</t>
  </si>
  <si>
    <t>DOMEST</t>
  </si>
  <si>
    <t>CLOUD ATLAS</t>
  </si>
  <si>
    <t>ATLAS OBLAKOV</t>
  </si>
  <si>
    <t>END OF WATCH</t>
  </si>
  <si>
    <t>ZADNJI OBHOD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</si>
</sst>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N28" sqref="N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84</v>
      </c>
      <c r="L4" s="20"/>
      <c r="M4" s="81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0.7763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82</v>
      </c>
      <c r="L5" s="7"/>
      <c r="M5" s="82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41242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80</v>
      </c>
      <c r="D14" s="4" t="s">
        <v>81</v>
      </c>
      <c r="E14" s="15" t="s">
        <v>47</v>
      </c>
      <c r="F14" s="15" t="s">
        <v>42</v>
      </c>
      <c r="G14" s="37">
        <v>2</v>
      </c>
      <c r="H14" s="37">
        <v>11</v>
      </c>
      <c r="I14" s="14">
        <v>50138</v>
      </c>
      <c r="J14" s="14">
        <v>96707</v>
      </c>
      <c r="K14" s="99">
        <v>9859</v>
      </c>
      <c r="L14" s="99">
        <v>18933</v>
      </c>
      <c r="M14" s="64">
        <f>(I14/J14*100)-100</f>
        <v>-48.15473543797243</v>
      </c>
      <c r="N14" s="14">
        <f aca="true" t="shared" si="0" ref="N14:N29">I14/H14</f>
        <v>4558</v>
      </c>
      <c r="O14" s="38">
        <v>11</v>
      </c>
      <c r="P14" s="14">
        <v>69162</v>
      </c>
      <c r="Q14" s="14">
        <v>146621</v>
      </c>
      <c r="R14" s="14">
        <v>14636</v>
      </c>
      <c r="S14" s="14">
        <v>31367</v>
      </c>
      <c r="T14" s="64">
        <f>(P14/Q14*100)-100</f>
        <v>-52.82940370069772</v>
      </c>
      <c r="U14" s="75">
        <v>146671</v>
      </c>
      <c r="V14" s="14">
        <f aca="true" t="shared" si="1" ref="V14:V29">P14/O14</f>
        <v>6287.454545454545</v>
      </c>
      <c r="W14" s="75">
        <f aca="true" t="shared" si="2" ref="W14:W29">SUM(U14,P14)</f>
        <v>215833</v>
      </c>
      <c r="X14" s="75">
        <v>31367</v>
      </c>
      <c r="Y14" s="76">
        <f aca="true" t="shared" si="3" ref="Y14:Y29">SUM(X14,R14)</f>
        <v>46003</v>
      </c>
    </row>
    <row r="15" spans="1:25" ht="12.75">
      <c r="A15" s="72">
        <v>2</v>
      </c>
      <c r="B15" s="72">
        <v>2</v>
      </c>
      <c r="C15" s="4" t="s">
        <v>75</v>
      </c>
      <c r="D15" s="4" t="s">
        <v>75</v>
      </c>
      <c r="E15" s="15" t="s">
        <v>51</v>
      </c>
      <c r="F15" s="15" t="s">
        <v>50</v>
      </c>
      <c r="G15" s="37">
        <v>4</v>
      </c>
      <c r="H15" s="37">
        <v>14</v>
      </c>
      <c r="I15" s="14">
        <v>34267</v>
      </c>
      <c r="J15" s="14">
        <v>51680</v>
      </c>
      <c r="K15" s="14">
        <v>6186</v>
      </c>
      <c r="L15" s="14">
        <v>9256</v>
      </c>
      <c r="M15" s="64">
        <f>(I15/J15*100)-100</f>
        <v>-33.693885448916404</v>
      </c>
      <c r="N15" s="14">
        <f t="shared" si="0"/>
        <v>2447.6428571428573</v>
      </c>
      <c r="O15" s="73">
        <v>14</v>
      </c>
      <c r="P15" s="22">
        <v>46533</v>
      </c>
      <c r="Q15" s="22">
        <v>70255</v>
      </c>
      <c r="R15" s="22">
        <v>8964</v>
      </c>
      <c r="S15" s="22">
        <v>13533</v>
      </c>
      <c r="T15" s="64">
        <f>(P15/Q15*100)-100</f>
        <v>-33.76556828695466</v>
      </c>
      <c r="U15" s="75">
        <v>420355</v>
      </c>
      <c r="V15" s="14">
        <f t="shared" si="1"/>
        <v>3323.785714285714</v>
      </c>
      <c r="W15" s="75">
        <f t="shared" si="2"/>
        <v>466888</v>
      </c>
      <c r="X15" s="75">
        <v>84296</v>
      </c>
      <c r="Y15" s="76">
        <f t="shared" si="3"/>
        <v>93260</v>
      </c>
    </row>
    <row r="16" spans="1:25" ht="12.75">
      <c r="A16" s="72">
        <v>3</v>
      </c>
      <c r="B16" s="72" t="s">
        <v>49</v>
      </c>
      <c r="C16" s="4" t="s">
        <v>88</v>
      </c>
      <c r="D16" s="4" t="s">
        <v>89</v>
      </c>
      <c r="E16" s="15" t="s">
        <v>47</v>
      </c>
      <c r="F16" s="15" t="s">
        <v>48</v>
      </c>
      <c r="G16" s="37">
        <v>1</v>
      </c>
      <c r="H16" s="37">
        <v>7</v>
      </c>
      <c r="I16" s="24">
        <v>16714</v>
      </c>
      <c r="J16" s="24"/>
      <c r="K16" s="97">
        <v>2845</v>
      </c>
      <c r="L16" s="97"/>
      <c r="M16" s="64"/>
      <c r="N16" s="14">
        <f t="shared" si="0"/>
        <v>2387.714285714286</v>
      </c>
      <c r="O16" s="37">
        <v>7</v>
      </c>
      <c r="P16" s="22">
        <v>24672</v>
      </c>
      <c r="Q16" s="22"/>
      <c r="R16" s="22">
        <v>4772</v>
      </c>
      <c r="S16" s="22"/>
      <c r="T16" s="64"/>
      <c r="U16" s="75">
        <v>1440</v>
      </c>
      <c r="V16" s="14">
        <f t="shared" si="1"/>
        <v>3524.5714285714284</v>
      </c>
      <c r="W16" s="75">
        <f t="shared" si="2"/>
        <v>26112</v>
      </c>
      <c r="X16" s="75">
        <v>294</v>
      </c>
      <c r="Y16" s="76">
        <f t="shared" si="3"/>
        <v>5066</v>
      </c>
    </row>
    <row r="17" spans="1:25" ht="12.75">
      <c r="A17" s="72">
        <v>4</v>
      </c>
      <c r="B17" s="72">
        <v>3</v>
      </c>
      <c r="C17" s="4" t="s">
        <v>67</v>
      </c>
      <c r="D17" s="4" t="s">
        <v>68</v>
      </c>
      <c r="E17" s="15" t="s">
        <v>51</v>
      </c>
      <c r="F17" s="15" t="s">
        <v>50</v>
      </c>
      <c r="G17" s="37">
        <v>6</v>
      </c>
      <c r="H17" s="37">
        <v>14</v>
      </c>
      <c r="I17" s="24">
        <v>9204</v>
      </c>
      <c r="J17" s="24">
        <v>12333</v>
      </c>
      <c r="K17" s="97">
        <v>1802</v>
      </c>
      <c r="L17" s="97">
        <v>2454</v>
      </c>
      <c r="M17" s="64">
        <f>(I17/J17*100)-100</f>
        <v>-25.37095597178302</v>
      </c>
      <c r="N17" s="14">
        <f t="shared" si="0"/>
        <v>657.4285714285714</v>
      </c>
      <c r="O17" s="37">
        <v>14</v>
      </c>
      <c r="P17" s="22">
        <v>11177</v>
      </c>
      <c r="Q17" s="22">
        <v>15483</v>
      </c>
      <c r="R17" s="22">
        <v>2383</v>
      </c>
      <c r="S17" s="22">
        <v>3336</v>
      </c>
      <c r="T17" s="64">
        <f>(P17/Q17*100)-100</f>
        <v>-27.81114771039205</v>
      </c>
      <c r="U17" s="75">
        <v>168172</v>
      </c>
      <c r="V17" s="14">
        <f t="shared" si="1"/>
        <v>798.3571428571429</v>
      </c>
      <c r="W17" s="75">
        <f t="shared" si="2"/>
        <v>179349</v>
      </c>
      <c r="X17" s="75">
        <v>36916</v>
      </c>
      <c r="Y17" s="76">
        <f t="shared" si="3"/>
        <v>39299</v>
      </c>
    </row>
    <row r="18" spans="1:25" ht="13.5" customHeight="1">
      <c r="A18" s="72">
        <v>5</v>
      </c>
      <c r="B18" s="72">
        <v>4</v>
      </c>
      <c r="C18" s="4" t="s">
        <v>59</v>
      </c>
      <c r="D18" s="4" t="s">
        <v>60</v>
      </c>
      <c r="E18" s="15" t="s">
        <v>47</v>
      </c>
      <c r="F18" s="15" t="s">
        <v>61</v>
      </c>
      <c r="G18" s="37">
        <v>8</v>
      </c>
      <c r="H18" s="37">
        <v>13</v>
      </c>
      <c r="I18" s="14">
        <v>6032</v>
      </c>
      <c r="J18" s="14">
        <v>8282</v>
      </c>
      <c r="K18" s="97">
        <v>1283</v>
      </c>
      <c r="L18" s="97">
        <v>1665</v>
      </c>
      <c r="M18" s="64">
        <f>(I18/J18*100)-100</f>
        <v>-27.167350881429613</v>
      </c>
      <c r="N18" s="14">
        <f t="shared" si="0"/>
        <v>464</v>
      </c>
      <c r="O18" s="73">
        <v>13</v>
      </c>
      <c r="P18" s="14">
        <v>8106</v>
      </c>
      <c r="Q18" s="14">
        <v>12380</v>
      </c>
      <c r="R18" s="14">
        <v>1752</v>
      </c>
      <c r="S18" s="14">
        <v>2665</v>
      </c>
      <c r="T18" s="64">
        <f>(P18/Q18*100)-100</f>
        <v>-34.523424878836835</v>
      </c>
      <c r="U18" s="89">
        <v>173426</v>
      </c>
      <c r="V18" s="14">
        <f t="shared" si="1"/>
        <v>623.5384615384615</v>
      </c>
      <c r="W18" s="75">
        <f t="shared" si="2"/>
        <v>181532</v>
      </c>
      <c r="X18" s="75">
        <v>40575</v>
      </c>
      <c r="Y18" s="76">
        <f t="shared" si="3"/>
        <v>42327</v>
      </c>
    </row>
    <row r="19" spans="1:25" ht="12.75">
      <c r="A19" s="72">
        <v>6</v>
      </c>
      <c r="B19" s="72" t="s">
        <v>49</v>
      </c>
      <c r="C19" s="94" t="s">
        <v>90</v>
      </c>
      <c r="D19" s="94" t="s">
        <v>91</v>
      </c>
      <c r="E19" s="15" t="s">
        <v>47</v>
      </c>
      <c r="F19" s="15" t="s">
        <v>42</v>
      </c>
      <c r="G19" s="37">
        <v>1</v>
      </c>
      <c r="H19" s="37">
        <v>3</v>
      </c>
      <c r="I19" s="24">
        <v>4080</v>
      </c>
      <c r="J19" s="24"/>
      <c r="K19" s="14">
        <v>735</v>
      </c>
      <c r="L19" s="14"/>
      <c r="M19" s="64"/>
      <c r="N19" s="14">
        <f t="shared" si="0"/>
        <v>1360</v>
      </c>
      <c r="O19" s="37">
        <v>3</v>
      </c>
      <c r="P19" s="14">
        <v>5664</v>
      </c>
      <c r="Q19" s="14"/>
      <c r="R19" s="14">
        <v>1121</v>
      </c>
      <c r="S19" s="14"/>
      <c r="T19" s="64"/>
      <c r="U19" s="89">
        <v>247</v>
      </c>
      <c r="V19" s="14">
        <f t="shared" si="1"/>
        <v>1888</v>
      </c>
      <c r="W19" s="75">
        <f t="shared" si="2"/>
        <v>5911</v>
      </c>
      <c r="X19" s="75">
        <v>43</v>
      </c>
      <c r="Y19" s="76">
        <f t="shared" si="3"/>
        <v>1164</v>
      </c>
    </row>
    <row r="20" spans="1:25" ht="12.75">
      <c r="A20" s="72">
        <v>7</v>
      </c>
      <c r="B20" s="72">
        <v>8</v>
      </c>
      <c r="C20" s="4" t="s">
        <v>76</v>
      </c>
      <c r="D20" s="4" t="s">
        <v>77</v>
      </c>
      <c r="E20" s="15" t="s">
        <v>47</v>
      </c>
      <c r="F20" s="15" t="s">
        <v>48</v>
      </c>
      <c r="G20" s="37">
        <v>3</v>
      </c>
      <c r="H20" s="37">
        <v>2</v>
      </c>
      <c r="I20" s="24">
        <v>4290</v>
      </c>
      <c r="J20" s="24">
        <v>3035</v>
      </c>
      <c r="K20" s="99">
        <v>739</v>
      </c>
      <c r="L20" s="99">
        <v>532</v>
      </c>
      <c r="M20" s="64">
        <f>(I20/J20*100)-100</f>
        <v>41.35090609555189</v>
      </c>
      <c r="N20" s="14">
        <f t="shared" si="0"/>
        <v>2145</v>
      </c>
      <c r="O20" s="73">
        <v>2</v>
      </c>
      <c r="P20" s="74">
        <v>5517</v>
      </c>
      <c r="Q20" s="74">
        <v>4177</v>
      </c>
      <c r="R20" s="74">
        <v>1012</v>
      </c>
      <c r="S20" s="74">
        <v>773</v>
      </c>
      <c r="T20" s="64">
        <f>(P20/Q20*100)-100</f>
        <v>32.08044050754131</v>
      </c>
      <c r="U20" s="75">
        <v>8696</v>
      </c>
      <c r="V20" s="14">
        <f t="shared" si="1"/>
        <v>2758.5</v>
      </c>
      <c r="W20" s="75">
        <f t="shared" si="2"/>
        <v>14213</v>
      </c>
      <c r="X20" s="75">
        <v>1698</v>
      </c>
      <c r="Y20" s="76">
        <f t="shared" si="3"/>
        <v>2710</v>
      </c>
    </row>
    <row r="21" spans="1:25" ht="12.75">
      <c r="A21" s="72">
        <v>8</v>
      </c>
      <c r="B21" s="72">
        <v>11</v>
      </c>
      <c r="C21" s="4" t="s">
        <v>53</v>
      </c>
      <c r="D21" s="4" t="s">
        <v>54</v>
      </c>
      <c r="E21" s="15" t="s">
        <v>55</v>
      </c>
      <c r="F21" s="15" t="s">
        <v>56</v>
      </c>
      <c r="G21" s="37">
        <v>10</v>
      </c>
      <c r="H21" s="37">
        <v>17</v>
      </c>
      <c r="I21" s="14">
        <v>3266</v>
      </c>
      <c r="J21" s="14">
        <v>3033</v>
      </c>
      <c r="K21" s="14">
        <v>640</v>
      </c>
      <c r="L21" s="14">
        <v>588</v>
      </c>
      <c r="M21" s="64">
        <f>(I21/J21*100)-100</f>
        <v>7.6821628750412145</v>
      </c>
      <c r="N21" s="14">
        <f t="shared" si="0"/>
        <v>192.11764705882354</v>
      </c>
      <c r="O21" s="37">
        <v>17</v>
      </c>
      <c r="P21" s="14">
        <v>4963</v>
      </c>
      <c r="Q21" s="14">
        <v>3324</v>
      </c>
      <c r="R21" s="14">
        <v>1134</v>
      </c>
      <c r="S21" s="14">
        <v>662</v>
      </c>
      <c r="T21" s="64">
        <f>(P21/Q21*100)-100</f>
        <v>49.308062575210585</v>
      </c>
      <c r="U21" s="75">
        <v>137579</v>
      </c>
      <c r="V21" s="14">
        <f t="shared" si="1"/>
        <v>291.94117647058823</v>
      </c>
      <c r="W21" s="75">
        <f t="shared" si="2"/>
        <v>142542</v>
      </c>
      <c r="X21" s="75">
        <v>30951</v>
      </c>
      <c r="Y21" s="76">
        <f t="shared" si="3"/>
        <v>32085</v>
      </c>
    </row>
    <row r="22" spans="1:25" ht="12.75">
      <c r="A22" s="72">
        <v>9</v>
      </c>
      <c r="B22" s="72">
        <v>5</v>
      </c>
      <c r="C22" s="4" t="s">
        <v>70</v>
      </c>
      <c r="D22" s="4" t="s">
        <v>71</v>
      </c>
      <c r="E22" s="15" t="s">
        <v>47</v>
      </c>
      <c r="F22" s="15" t="s">
        <v>72</v>
      </c>
      <c r="G22" s="37">
        <v>5</v>
      </c>
      <c r="H22" s="37">
        <v>14</v>
      </c>
      <c r="I22" s="24">
        <v>3706</v>
      </c>
      <c r="J22" s="24">
        <v>4831</v>
      </c>
      <c r="K22" s="24">
        <v>700</v>
      </c>
      <c r="L22" s="24">
        <v>921</v>
      </c>
      <c r="M22" s="64">
        <f>(I22/J22*100)-100</f>
        <v>-23.28710411922998</v>
      </c>
      <c r="N22" s="14">
        <f t="shared" si="0"/>
        <v>264.7142857142857</v>
      </c>
      <c r="O22" s="38">
        <v>14</v>
      </c>
      <c r="P22" s="14">
        <v>4554</v>
      </c>
      <c r="Q22" s="14">
        <v>5910</v>
      </c>
      <c r="R22" s="14">
        <v>944</v>
      </c>
      <c r="S22" s="14">
        <v>1200</v>
      </c>
      <c r="T22" s="64">
        <f>(P22/Q22*100)-100</f>
        <v>-22.944162436548226</v>
      </c>
      <c r="U22" s="75">
        <v>63565</v>
      </c>
      <c r="V22" s="14">
        <f t="shared" si="1"/>
        <v>325.2857142857143</v>
      </c>
      <c r="W22" s="75">
        <f t="shared" si="2"/>
        <v>68119</v>
      </c>
      <c r="X22" s="75">
        <v>14056</v>
      </c>
      <c r="Y22" s="76">
        <f t="shared" si="3"/>
        <v>15000</v>
      </c>
    </row>
    <row r="23" spans="1:25" ht="12.75">
      <c r="A23" s="72">
        <v>10</v>
      </c>
      <c r="B23" s="72" t="s">
        <v>49</v>
      </c>
      <c r="C23" s="4" t="s">
        <v>86</v>
      </c>
      <c r="D23" s="4" t="s">
        <v>86</v>
      </c>
      <c r="E23" s="15" t="s">
        <v>87</v>
      </c>
      <c r="F23" s="15" t="s">
        <v>72</v>
      </c>
      <c r="G23" s="37">
        <v>1</v>
      </c>
      <c r="H23" s="37">
        <v>9</v>
      </c>
      <c r="I23" s="97">
        <v>2160</v>
      </c>
      <c r="J23" s="97"/>
      <c r="K23" s="90">
        <v>413</v>
      </c>
      <c r="L23" s="90"/>
      <c r="M23" s="64"/>
      <c r="N23" s="14">
        <f t="shared" si="0"/>
        <v>240</v>
      </c>
      <c r="O23" s="73">
        <v>9</v>
      </c>
      <c r="P23" s="14">
        <v>3496</v>
      </c>
      <c r="Q23" s="14"/>
      <c r="R23" s="14">
        <v>758</v>
      </c>
      <c r="S23" s="14"/>
      <c r="T23" s="64"/>
      <c r="U23" s="75">
        <v>1124</v>
      </c>
      <c r="V23" s="14">
        <f t="shared" si="1"/>
        <v>388.44444444444446</v>
      </c>
      <c r="W23" s="75">
        <f t="shared" si="2"/>
        <v>4620</v>
      </c>
      <c r="X23" s="77">
        <v>313</v>
      </c>
      <c r="Y23" s="76">
        <f t="shared" si="3"/>
        <v>1071</v>
      </c>
    </row>
    <row r="24" spans="1:25" ht="12.75">
      <c r="A24" s="72">
        <v>11</v>
      </c>
      <c r="B24" s="72">
        <v>6</v>
      </c>
      <c r="C24" s="4" t="s">
        <v>78</v>
      </c>
      <c r="D24" s="4" t="s">
        <v>79</v>
      </c>
      <c r="E24" s="15" t="s">
        <v>47</v>
      </c>
      <c r="F24" s="15" t="s">
        <v>42</v>
      </c>
      <c r="G24" s="37">
        <v>3</v>
      </c>
      <c r="H24" s="37">
        <v>6</v>
      </c>
      <c r="I24" s="24">
        <v>2431</v>
      </c>
      <c r="J24" s="24">
        <v>3662</v>
      </c>
      <c r="K24" s="90">
        <v>466</v>
      </c>
      <c r="L24" s="90">
        <v>698</v>
      </c>
      <c r="M24" s="64">
        <f aca="true" t="shared" si="4" ref="M24:M29">(I24/J24*100)-100</f>
        <v>-33.61551064991808</v>
      </c>
      <c r="N24" s="14">
        <f t="shared" si="0"/>
        <v>405.1666666666667</v>
      </c>
      <c r="O24" s="73">
        <v>6</v>
      </c>
      <c r="P24" s="22">
        <v>3268</v>
      </c>
      <c r="Q24" s="22">
        <v>5057</v>
      </c>
      <c r="R24" s="22">
        <v>693</v>
      </c>
      <c r="S24" s="22">
        <v>1079</v>
      </c>
      <c r="T24" s="64">
        <f aca="true" t="shared" si="5" ref="T24:T29">(P24/Q24*100)-100</f>
        <v>-35.376705556654144</v>
      </c>
      <c r="U24" s="75">
        <v>12723</v>
      </c>
      <c r="V24" s="14">
        <f t="shared" si="1"/>
        <v>544.6666666666666</v>
      </c>
      <c r="W24" s="75">
        <f t="shared" si="2"/>
        <v>15991</v>
      </c>
      <c r="X24" s="77">
        <v>2823</v>
      </c>
      <c r="Y24" s="76">
        <f t="shared" si="3"/>
        <v>3516</v>
      </c>
    </row>
    <row r="25" spans="1:25" ht="12.75" customHeight="1">
      <c r="A25" s="72">
        <v>12</v>
      </c>
      <c r="B25" s="72">
        <v>9</v>
      </c>
      <c r="C25" s="94" t="s">
        <v>57</v>
      </c>
      <c r="D25" s="94" t="s">
        <v>58</v>
      </c>
      <c r="E25" s="15" t="s">
        <v>47</v>
      </c>
      <c r="F25" s="15" t="s">
        <v>42</v>
      </c>
      <c r="G25" s="37">
        <v>8</v>
      </c>
      <c r="H25" s="37">
        <v>5</v>
      </c>
      <c r="I25" s="24">
        <v>2178</v>
      </c>
      <c r="J25" s="24">
        <v>2744</v>
      </c>
      <c r="K25" s="24">
        <v>416</v>
      </c>
      <c r="L25" s="24">
        <v>529</v>
      </c>
      <c r="M25" s="64">
        <f t="shared" si="4"/>
        <v>-20.626822157434404</v>
      </c>
      <c r="N25" s="14">
        <f t="shared" si="0"/>
        <v>435.6</v>
      </c>
      <c r="O25" s="73">
        <v>5</v>
      </c>
      <c r="P25" s="14">
        <v>3137</v>
      </c>
      <c r="Q25" s="14">
        <v>3945</v>
      </c>
      <c r="R25" s="24">
        <v>623</v>
      </c>
      <c r="S25" s="24">
        <v>813</v>
      </c>
      <c r="T25" s="64">
        <f t="shared" si="5"/>
        <v>-20.481622306717355</v>
      </c>
      <c r="U25" s="77">
        <v>97306</v>
      </c>
      <c r="V25" s="14">
        <f t="shared" si="1"/>
        <v>627.4</v>
      </c>
      <c r="W25" s="75">
        <f t="shared" si="2"/>
        <v>100443</v>
      </c>
      <c r="X25" s="75">
        <v>21057</v>
      </c>
      <c r="Y25" s="76">
        <f t="shared" si="3"/>
        <v>21680</v>
      </c>
    </row>
    <row r="26" spans="1:25" ht="12.75" customHeight="1">
      <c r="A26" s="72">
        <v>13</v>
      </c>
      <c r="B26" s="72">
        <v>10</v>
      </c>
      <c r="C26" s="4" t="s">
        <v>64</v>
      </c>
      <c r="D26" s="4" t="s">
        <v>69</v>
      </c>
      <c r="E26" s="15" t="s">
        <v>47</v>
      </c>
      <c r="F26" s="15" t="s">
        <v>42</v>
      </c>
      <c r="G26" s="37">
        <v>6</v>
      </c>
      <c r="H26" s="37">
        <v>5</v>
      </c>
      <c r="I26" s="14">
        <v>1668</v>
      </c>
      <c r="J26" s="14">
        <v>2477</v>
      </c>
      <c r="K26" s="14">
        <v>321</v>
      </c>
      <c r="L26" s="14">
        <v>458</v>
      </c>
      <c r="M26" s="64">
        <f t="shared" si="4"/>
        <v>-32.66047638272104</v>
      </c>
      <c r="N26" s="14">
        <f t="shared" si="0"/>
        <v>333.6</v>
      </c>
      <c r="O26" s="73">
        <v>5</v>
      </c>
      <c r="P26" s="14">
        <v>2828</v>
      </c>
      <c r="Q26" s="14">
        <v>3582</v>
      </c>
      <c r="R26" s="14">
        <v>614</v>
      </c>
      <c r="S26" s="14">
        <v>742</v>
      </c>
      <c r="T26" s="64">
        <f t="shared" si="5"/>
        <v>-21.049692908989385</v>
      </c>
      <c r="U26" s="77">
        <v>45925</v>
      </c>
      <c r="V26" s="14">
        <f t="shared" si="1"/>
        <v>565.6</v>
      </c>
      <c r="W26" s="75">
        <f t="shared" si="2"/>
        <v>48753</v>
      </c>
      <c r="X26" s="75">
        <v>9958</v>
      </c>
      <c r="Y26" s="76">
        <f t="shared" si="3"/>
        <v>10572</v>
      </c>
    </row>
    <row r="27" spans="1:25" ht="12.75">
      <c r="A27" s="72">
        <v>14</v>
      </c>
      <c r="B27" s="72">
        <v>7</v>
      </c>
      <c r="C27" s="4" t="s">
        <v>73</v>
      </c>
      <c r="D27" s="4" t="s">
        <v>74</v>
      </c>
      <c r="E27" s="15" t="s">
        <v>52</v>
      </c>
      <c r="F27" s="15" t="s">
        <v>36</v>
      </c>
      <c r="G27" s="37">
        <v>5</v>
      </c>
      <c r="H27" s="37">
        <v>6</v>
      </c>
      <c r="I27" s="24">
        <v>2014</v>
      </c>
      <c r="J27" s="24">
        <v>3754</v>
      </c>
      <c r="K27" s="14">
        <v>444</v>
      </c>
      <c r="L27" s="14">
        <v>732</v>
      </c>
      <c r="M27" s="64">
        <f t="shared" si="4"/>
        <v>-46.35055940330315</v>
      </c>
      <c r="N27" s="14">
        <f t="shared" si="0"/>
        <v>335.6666666666667</v>
      </c>
      <c r="O27" s="73">
        <v>6</v>
      </c>
      <c r="P27" s="14">
        <v>2538</v>
      </c>
      <c r="Q27" s="14">
        <v>5021</v>
      </c>
      <c r="R27" s="14">
        <v>562</v>
      </c>
      <c r="S27" s="14">
        <v>1055</v>
      </c>
      <c r="T27" s="64">
        <f t="shared" si="5"/>
        <v>-49.45230033857797</v>
      </c>
      <c r="U27" s="75">
        <v>58224</v>
      </c>
      <c r="V27" s="14">
        <f t="shared" si="1"/>
        <v>423</v>
      </c>
      <c r="W27" s="75">
        <f t="shared" si="2"/>
        <v>60762</v>
      </c>
      <c r="X27" s="77">
        <v>13145</v>
      </c>
      <c r="Y27" s="76">
        <f t="shared" si="3"/>
        <v>13707</v>
      </c>
    </row>
    <row r="28" spans="1:25" ht="12.75">
      <c r="A28" s="72">
        <v>15</v>
      </c>
      <c r="B28" s="72">
        <v>12</v>
      </c>
      <c r="C28" s="4" t="s">
        <v>65</v>
      </c>
      <c r="D28" s="4" t="s">
        <v>66</v>
      </c>
      <c r="E28" s="15" t="s">
        <v>46</v>
      </c>
      <c r="F28" s="15" t="s">
        <v>36</v>
      </c>
      <c r="G28" s="37">
        <v>6</v>
      </c>
      <c r="H28" s="37">
        <v>7</v>
      </c>
      <c r="I28" s="24">
        <v>1403</v>
      </c>
      <c r="J28" s="24">
        <v>2035</v>
      </c>
      <c r="K28" s="99">
        <v>282</v>
      </c>
      <c r="L28" s="99">
        <v>405</v>
      </c>
      <c r="M28" s="64">
        <f t="shared" si="4"/>
        <v>-31.056511056511056</v>
      </c>
      <c r="N28" s="14">
        <f t="shared" si="0"/>
        <v>200.42857142857142</v>
      </c>
      <c r="O28" s="38">
        <v>7</v>
      </c>
      <c r="P28" s="14">
        <v>1775</v>
      </c>
      <c r="Q28" s="14">
        <v>2758</v>
      </c>
      <c r="R28" s="14">
        <v>372</v>
      </c>
      <c r="S28" s="14">
        <v>573</v>
      </c>
      <c r="T28" s="64">
        <f t="shared" si="5"/>
        <v>-35.641769398114576</v>
      </c>
      <c r="U28" s="75">
        <v>46693</v>
      </c>
      <c r="V28" s="14">
        <f t="shared" si="1"/>
        <v>253.57142857142858</v>
      </c>
      <c r="W28" s="75">
        <f t="shared" si="2"/>
        <v>48468</v>
      </c>
      <c r="X28" s="77">
        <v>10600</v>
      </c>
      <c r="Y28" s="76">
        <f t="shared" si="3"/>
        <v>10972</v>
      </c>
    </row>
    <row r="29" spans="1:25" ht="12.75">
      <c r="A29" s="72">
        <v>16</v>
      </c>
      <c r="B29" s="72">
        <v>13</v>
      </c>
      <c r="C29" s="4" t="s">
        <v>62</v>
      </c>
      <c r="D29" s="4" t="s">
        <v>63</v>
      </c>
      <c r="E29" s="15" t="s">
        <v>47</v>
      </c>
      <c r="F29" s="15" t="s">
        <v>48</v>
      </c>
      <c r="G29" s="37">
        <v>7</v>
      </c>
      <c r="H29" s="37">
        <v>4</v>
      </c>
      <c r="I29" s="24">
        <v>804</v>
      </c>
      <c r="J29" s="24">
        <v>1643</v>
      </c>
      <c r="K29" s="24">
        <v>167</v>
      </c>
      <c r="L29" s="24">
        <v>318</v>
      </c>
      <c r="M29" s="64">
        <f t="shared" si="4"/>
        <v>-51.06512477175898</v>
      </c>
      <c r="N29" s="14">
        <f t="shared" si="0"/>
        <v>201</v>
      </c>
      <c r="O29" s="73">
        <v>4</v>
      </c>
      <c r="P29" s="22">
        <v>1108</v>
      </c>
      <c r="Q29" s="22">
        <v>2142</v>
      </c>
      <c r="R29" s="22">
        <v>248</v>
      </c>
      <c r="S29" s="22">
        <v>452</v>
      </c>
      <c r="T29" s="64">
        <f t="shared" si="5"/>
        <v>-48.27264239028944</v>
      </c>
      <c r="U29" s="75">
        <v>39483</v>
      </c>
      <c r="V29" s="14">
        <f t="shared" si="1"/>
        <v>277</v>
      </c>
      <c r="W29" s="75">
        <f t="shared" si="2"/>
        <v>40591</v>
      </c>
      <c r="X29" s="77">
        <v>8564</v>
      </c>
      <c r="Y29" s="76">
        <f t="shared" si="3"/>
        <v>8812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73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6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8"/>
      <c r="P31" s="14"/>
      <c r="Q31" s="14"/>
      <c r="R31" s="14"/>
      <c r="S31" s="14"/>
      <c r="T31" s="64"/>
      <c r="U31" s="95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8"/>
      <c r="L33" s="98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137</v>
      </c>
      <c r="I34" s="31">
        <f>SUM(I14:I33)</f>
        <v>144355</v>
      </c>
      <c r="J34" s="31">
        <v>232940</v>
      </c>
      <c r="K34" s="31">
        <f>SUM(K14:K33)</f>
        <v>27298</v>
      </c>
      <c r="L34" s="31">
        <v>44683</v>
      </c>
      <c r="M34" s="68">
        <f>(I34/J34*100)-100</f>
        <v>-38.029106207607114</v>
      </c>
      <c r="N34" s="32">
        <f>I34/H34</f>
        <v>1053.6861313868612</v>
      </c>
      <c r="O34" s="34">
        <f>SUM(O14:O33)</f>
        <v>137</v>
      </c>
      <c r="P34" s="31">
        <f>SUM(P14:P33)</f>
        <v>198498</v>
      </c>
      <c r="Q34" s="31">
        <v>348995</v>
      </c>
      <c r="R34" s="31">
        <f>SUM(R14:R33)</f>
        <v>40588</v>
      </c>
      <c r="S34" s="31">
        <v>70166</v>
      </c>
      <c r="T34" s="68">
        <f>(P34/Q34*100)-100</f>
        <v>-43.122967377756126</v>
      </c>
      <c r="U34" s="78">
        <f>SUM(U14:U33)</f>
        <v>1421629</v>
      </c>
      <c r="V34" s="91">
        <f>P34/O34</f>
        <v>1448.890510948905</v>
      </c>
      <c r="W34" s="93">
        <f>SUM(U34,P34)</f>
        <v>1620127</v>
      </c>
      <c r="X34" s="92">
        <f>SUM(X14:X33)</f>
        <v>306656</v>
      </c>
      <c r="Y34" s="35">
        <f>SUM(Y14:Y33)</f>
        <v>347244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23 - Nov</v>
      </c>
      <c r="L4" s="20"/>
      <c r="M4" s="62" t="str">
        <f>'WEEKLY COMPETITIVE REPORT'!M4</f>
        <v>25 -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0.7763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22 - Nov</v>
      </c>
      <c r="L5" s="7"/>
      <c r="M5" s="63" t="str">
        <f>'WEEKLY COMPETITIVE REPORT'!M5</f>
        <v>28 -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41242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TWILIGHT SAGA: BREAKING DAWN</v>
      </c>
      <c r="D14" s="4" t="str">
        <f>'WEEKLY COMPETITIVE REPORT'!D14</f>
        <v>SOMRAK SAGA: JUTRANJA ZARJA 2. DEL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11</v>
      </c>
      <c r="I14" s="14">
        <f>'WEEKLY COMPETITIVE REPORT'!I14/Y4</f>
        <v>64585.85598351153</v>
      </c>
      <c r="J14" s="14">
        <f>'WEEKLY COMPETITIVE REPORT'!J14/Y4</f>
        <v>124574.26252737344</v>
      </c>
      <c r="K14" s="22">
        <f>'WEEKLY COMPETITIVE REPORT'!K14</f>
        <v>9859</v>
      </c>
      <c r="L14" s="22">
        <f>'WEEKLY COMPETITIVE REPORT'!L14</f>
        <v>18933</v>
      </c>
      <c r="M14" s="64">
        <f>'WEEKLY COMPETITIVE REPORT'!M14</f>
        <v>-48.15473543797243</v>
      </c>
      <c r="N14" s="14">
        <f aca="true" t="shared" si="0" ref="N14:N20">I14/H14</f>
        <v>5871.441453046503</v>
      </c>
      <c r="O14" s="37">
        <f>'WEEKLY COMPETITIVE REPORT'!O14</f>
        <v>11</v>
      </c>
      <c r="P14" s="14">
        <f>'WEEKLY COMPETITIVE REPORT'!P14/Y4</f>
        <v>89091.84593584955</v>
      </c>
      <c r="Q14" s="14">
        <f>'WEEKLY COMPETITIVE REPORT'!Q14/Y4</f>
        <v>188871.5702692258</v>
      </c>
      <c r="R14" s="22">
        <f>'WEEKLY COMPETITIVE REPORT'!R14</f>
        <v>14636</v>
      </c>
      <c r="S14" s="22">
        <f>'WEEKLY COMPETITIVE REPORT'!S14</f>
        <v>31367</v>
      </c>
      <c r="T14" s="64">
        <f>'WEEKLY COMPETITIVE REPORT'!T14</f>
        <v>-52.82940370069772</v>
      </c>
      <c r="U14" s="14">
        <f>'WEEKLY COMPETITIVE REPORT'!U14/Y4</f>
        <v>188935.97835888187</v>
      </c>
      <c r="V14" s="14">
        <f aca="true" t="shared" si="1" ref="V14:V20">P14/O14</f>
        <v>8099.258721440868</v>
      </c>
      <c r="W14" s="25">
        <f aca="true" t="shared" si="2" ref="W14:W20">P14+U14</f>
        <v>278027.8242947314</v>
      </c>
      <c r="X14" s="22">
        <f>'WEEKLY COMPETITIVE REPORT'!X14</f>
        <v>31367</v>
      </c>
      <c r="Y14" s="56">
        <f>'WEEKLY COMPETITIVE REPORT'!Y14</f>
        <v>46003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SKYFALL</v>
      </c>
      <c r="D15" s="4" t="str">
        <f>'WEEKLY COMPETITIVE REPORT'!D15</f>
        <v>SKYFALL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4</v>
      </c>
      <c r="H15" s="37">
        <f>'WEEKLY COMPETITIVE REPORT'!H15</f>
        <v>14</v>
      </c>
      <c r="I15" s="14">
        <f>'WEEKLY COMPETITIVE REPORT'!I15/Y4</f>
        <v>44141.44016488471</v>
      </c>
      <c r="J15" s="14">
        <f>'WEEKLY COMPETITIVE REPORT'!J15/Y4</f>
        <v>66572.20146850444</v>
      </c>
      <c r="K15" s="22">
        <f>'WEEKLY COMPETITIVE REPORT'!K15</f>
        <v>6186</v>
      </c>
      <c r="L15" s="22">
        <f>'WEEKLY COMPETITIVE REPORT'!L15</f>
        <v>9256</v>
      </c>
      <c r="M15" s="64">
        <f>'WEEKLY COMPETITIVE REPORT'!M15</f>
        <v>-33.693885448916404</v>
      </c>
      <c r="N15" s="14">
        <f t="shared" si="0"/>
        <v>3152.9600117774794</v>
      </c>
      <c r="O15" s="37">
        <f>'WEEKLY COMPETITIVE REPORT'!O15</f>
        <v>14</v>
      </c>
      <c r="P15" s="14">
        <f>'WEEKLY COMPETITIVE REPORT'!P15/Y4</f>
        <v>59942.03271930954</v>
      </c>
      <c r="Q15" s="14">
        <f>'WEEKLY COMPETITIVE REPORT'!Q15/Y4</f>
        <v>90499.80677573103</v>
      </c>
      <c r="R15" s="22">
        <f>'WEEKLY COMPETITIVE REPORT'!R15</f>
        <v>8964</v>
      </c>
      <c r="S15" s="22">
        <f>'WEEKLY COMPETITIVE REPORT'!S15</f>
        <v>13533</v>
      </c>
      <c r="T15" s="64">
        <f>'WEEKLY COMPETITIVE REPORT'!T15</f>
        <v>-33.76556828695466</v>
      </c>
      <c r="U15" s="14">
        <f>'WEEKLY COMPETITIVE REPORT'!U15/Y4</f>
        <v>541485.2505474688</v>
      </c>
      <c r="V15" s="14">
        <f t="shared" si="1"/>
        <v>4281.573765664967</v>
      </c>
      <c r="W15" s="25">
        <f t="shared" si="2"/>
        <v>601427.2832667783</v>
      </c>
      <c r="X15" s="22">
        <f>'WEEKLY COMPETITIVE REPORT'!X15</f>
        <v>84296</v>
      </c>
      <c r="Y15" s="56">
        <f>'WEEKLY COMPETITIVE REPORT'!Y15</f>
        <v>93260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CLOUD ATLAS</v>
      </c>
      <c r="D16" s="4" t="str">
        <f>'WEEKLY COMPETITIVE REPORT'!D16</f>
        <v>ATLAS OBLAKOV</v>
      </c>
      <c r="E16" s="4" t="str">
        <f>'WEEKLY COMPETITIVE REPORT'!E16</f>
        <v>IND</v>
      </c>
      <c r="F16" s="4" t="str">
        <f>'WEEKLY COMPETITIVE REPORT'!F16</f>
        <v>Cinemania</v>
      </c>
      <c r="G16" s="37">
        <f>'WEEKLY COMPETITIVE REPORT'!G16</f>
        <v>1</v>
      </c>
      <c r="H16" s="37">
        <f>'WEEKLY COMPETITIVE REPORT'!H16</f>
        <v>7</v>
      </c>
      <c r="I16" s="14">
        <f>'WEEKLY COMPETITIVE REPORT'!I16/Y4</f>
        <v>21530.336210228004</v>
      </c>
      <c r="J16" s="14">
        <f>'WEEKLY COMPETITIVE REPORT'!J16/Y4</f>
        <v>0</v>
      </c>
      <c r="K16" s="22">
        <f>'WEEKLY COMPETITIVE REPORT'!K16</f>
        <v>2845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3075.762315746858</v>
      </c>
      <c r="O16" s="37">
        <f>'WEEKLY COMPETITIVE REPORT'!O16</f>
        <v>7</v>
      </c>
      <c r="P16" s="14">
        <f>'WEEKLY COMPETITIVE REPORT'!P16/Y4</f>
        <v>31781.52775988664</v>
      </c>
      <c r="Q16" s="14">
        <f>'WEEKLY COMPETITIVE REPORT'!Q16/Y4</f>
        <v>0</v>
      </c>
      <c r="R16" s="22">
        <f>'WEEKLY COMPETITIVE REPORT'!R16</f>
        <v>4772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1854.952982094551</v>
      </c>
      <c r="V16" s="14">
        <f t="shared" si="1"/>
        <v>4540.218251412377</v>
      </c>
      <c r="W16" s="25">
        <f t="shared" si="2"/>
        <v>33636.48074198119</v>
      </c>
      <c r="X16" s="22">
        <f>'WEEKLY COMPETITIVE REPORT'!X16</f>
        <v>294</v>
      </c>
      <c r="Y16" s="56">
        <f>'WEEKLY COMPETITIVE REPORT'!Y16</f>
        <v>5066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HOTEL TRANSYLVANIA 3D</v>
      </c>
      <c r="D17" s="4" t="str">
        <f>'WEEKLY COMPETITIVE REPORT'!D17</f>
        <v>HOTEL TRANSILVANIJA 3D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6</v>
      </c>
      <c r="H17" s="37">
        <f>'WEEKLY COMPETITIVE REPORT'!H17</f>
        <v>14</v>
      </c>
      <c r="I17" s="14">
        <f>'WEEKLY COMPETITIVE REPORT'!I17/Y4</f>
        <v>11856.241143887672</v>
      </c>
      <c r="J17" s="14">
        <f>'WEEKLY COMPETITIVE REPORT'!J17/Y4</f>
        <v>15886.899394563958</v>
      </c>
      <c r="K17" s="22">
        <f>'WEEKLY COMPETITIVE REPORT'!K17</f>
        <v>1802</v>
      </c>
      <c r="L17" s="22">
        <f>'WEEKLY COMPETITIVE REPORT'!L17</f>
        <v>2454</v>
      </c>
      <c r="M17" s="64">
        <f>'WEEKLY COMPETITIVE REPORT'!M17</f>
        <v>-25.37095597178302</v>
      </c>
      <c r="N17" s="14">
        <f t="shared" si="0"/>
        <v>846.874367420548</v>
      </c>
      <c r="O17" s="37">
        <f>'WEEKLY COMPETITIVE REPORT'!O17</f>
        <v>14</v>
      </c>
      <c r="P17" s="14">
        <f>'WEEKLY COMPETITIVE REPORT'!P17/Y4</f>
        <v>14397.784361715832</v>
      </c>
      <c r="Q17" s="14">
        <f>'WEEKLY COMPETITIVE REPORT'!Q17/Y4</f>
        <v>19944.609042895787</v>
      </c>
      <c r="R17" s="22">
        <f>'WEEKLY COMPETITIVE REPORT'!R17</f>
        <v>2383</v>
      </c>
      <c r="S17" s="22">
        <f>'WEEKLY COMPETITIVE REPORT'!S17</f>
        <v>3336</v>
      </c>
      <c r="T17" s="64">
        <f>'WEEKLY COMPETITIVE REPORT'!T17</f>
        <v>-27.81114771039205</v>
      </c>
      <c r="U17" s="14">
        <f>'WEEKLY COMPETITIVE REPORT'!U17/Y4</f>
        <v>216632.74507278114</v>
      </c>
      <c r="V17" s="14">
        <f t="shared" si="1"/>
        <v>1028.413168693988</v>
      </c>
      <c r="W17" s="25">
        <f t="shared" si="2"/>
        <v>231030.52943449697</v>
      </c>
      <c r="X17" s="22">
        <f>'WEEKLY COMPETITIVE REPORT'!X17</f>
        <v>36916</v>
      </c>
      <c r="Y17" s="56">
        <f>'WEEKLY COMPETITIVE REPORT'!Y17</f>
        <v>39299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SHANGHAI GYPSY</v>
      </c>
      <c r="D18" s="4" t="str">
        <f>'WEEKLY COMPETITIVE REPORT'!D18</f>
        <v>ŠANGHAJ</v>
      </c>
      <c r="E18" s="4" t="str">
        <f>'WEEKLY COMPETITIVE REPORT'!E18</f>
        <v>IND</v>
      </c>
      <c r="F18" s="4" t="str">
        <f>'WEEKLY COMPETITIVE REPORT'!F18</f>
        <v>KZC</v>
      </c>
      <c r="G18" s="37">
        <f>'WEEKLY COMPETITIVE REPORT'!G18</f>
        <v>8</v>
      </c>
      <c r="H18" s="37">
        <f>'WEEKLY COMPETITIVE REPORT'!H18</f>
        <v>13</v>
      </c>
      <c r="I18" s="14">
        <f>'WEEKLY COMPETITIVE REPORT'!I18/Y4</f>
        <v>7770.191936107175</v>
      </c>
      <c r="J18" s="14">
        <f>'WEEKLY COMPETITIVE REPORT'!J18/Y4</f>
        <v>10668.555970629912</v>
      </c>
      <c r="K18" s="22">
        <f>'WEEKLY COMPETITIVE REPORT'!K18</f>
        <v>1283</v>
      </c>
      <c r="L18" s="22">
        <f>'WEEKLY COMPETITIVE REPORT'!L18</f>
        <v>1665</v>
      </c>
      <c r="M18" s="64">
        <f>'WEEKLY COMPETITIVE REPORT'!M18</f>
        <v>-27.167350881429613</v>
      </c>
      <c r="N18" s="14">
        <f t="shared" si="0"/>
        <v>597.7070720082443</v>
      </c>
      <c r="O18" s="37">
        <f>'WEEKLY COMPETITIVE REPORT'!O18</f>
        <v>13</v>
      </c>
      <c r="P18" s="14">
        <f>'WEEKLY COMPETITIVE REPORT'!P18/Y4</f>
        <v>10441.839495040576</v>
      </c>
      <c r="Q18" s="14">
        <f>'WEEKLY COMPETITIVE REPORT'!Q18/Y4</f>
        <v>15947.442998840655</v>
      </c>
      <c r="R18" s="22">
        <f>'WEEKLY COMPETITIVE REPORT'!R18</f>
        <v>1752</v>
      </c>
      <c r="S18" s="22">
        <f>'WEEKLY COMPETITIVE REPORT'!S18</f>
        <v>2665</v>
      </c>
      <c r="T18" s="64">
        <f>'WEEKLY COMPETITIVE REPORT'!T18</f>
        <v>-34.523424878836835</v>
      </c>
      <c r="U18" s="14">
        <f>'WEEKLY COMPETITIVE REPORT'!U18/Y4</f>
        <v>223400.74713384002</v>
      </c>
      <c r="V18" s="14">
        <f t="shared" si="1"/>
        <v>803.2184226954289</v>
      </c>
      <c r="W18" s="25">
        <f t="shared" si="2"/>
        <v>233842.58662888058</v>
      </c>
      <c r="X18" s="22">
        <f>'WEEKLY COMPETITIVE REPORT'!X18</f>
        <v>40575</v>
      </c>
      <c r="Y18" s="56">
        <f>'WEEKLY COMPETITIVE REPORT'!Y18</f>
        <v>42327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END OF WATCH</v>
      </c>
      <c r="D19" s="4" t="str">
        <f>'WEEKLY COMPETITIVE REPORT'!D19</f>
        <v>ZADNJI OBHOD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1</v>
      </c>
      <c r="H19" s="37">
        <f>'WEEKLY COMPETITIVE REPORT'!H19</f>
        <v>3</v>
      </c>
      <c r="I19" s="14">
        <f>'WEEKLY COMPETITIVE REPORT'!I19/Y4</f>
        <v>5255.700115934562</v>
      </c>
      <c r="J19" s="14">
        <f>'WEEKLY COMPETITIVE REPORT'!J19/Y4</f>
        <v>0</v>
      </c>
      <c r="K19" s="22">
        <f>'WEEKLY COMPETITIVE REPORT'!K19</f>
        <v>735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1751.900038644854</v>
      </c>
      <c r="O19" s="37">
        <f>'WEEKLY COMPETITIVE REPORT'!O19</f>
        <v>3</v>
      </c>
      <c r="P19" s="14">
        <f>'WEEKLY COMPETITIVE REPORT'!P19/Y4</f>
        <v>7296.148396238567</v>
      </c>
      <c r="Q19" s="14">
        <f>'WEEKLY COMPETITIVE REPORT'!Q19/Y4</f>
        <v>0</v>
      </c>
      <c r="R19" s="22">
        <f>'WEEKLY COMPETITIVE REPORT'!R19</f>
        <v>1121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318.17596290094036</v>
      </c>
      <c r="V19" s="14">
        <f t="shared" si="1"/>
        <v>2432.0494654128556</v>
      </c>
      <c r="W19" s="25">
        <f t="shared" si="2"/>
        <v>7614.324359139508</v>
      </c>
      <c r="X19" s="22">
        <f>'WEEKLY COMPETITIVE REPORT'!X19</f>
        <v>43</v>
      </c>
      <c r="Y19" s="56">
        <f>'WEEKLY COMPETITIVE REPORT'!Y19</f>
        <v>1164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THE PLAYERS</v>
      </c>
      <c r="D20" s="4" t="str">
        <f>'WEEKLY COMPETITIVE REPORT'!D20</f>
        <v>SKOK ČEZ PLOT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3</v>
      </c>
      <c r="H20" s="37">
        <f>'WEEKLY COMPETITIVE REPORT'!H20</f>
        <v>2</v>
      </c>
      <c r="I20" s="14">
        <f>'WEEKLY COMPETITIVE REPORT'!I20/Y4</f>
        <v>5526.214092490017</v>
      </c>
      <c r="J20" s="14">
        <f>'WEEKLY COMPETITIVE REPORT'!J20/Y4</f>
        <v>3909.5710421228905</v>
      </c>
      <c r="K20" s="22">
        <f>'WEEKLY COMPETITIVE REPORT'!K20</f>
        <v>739</v>
      </c>
      <c r="L20" s="22">
        <f>'WEEKLY COMPETITIVE REPORT'!L20</f>
        <v>532</v>
      </c>
      <c r="M20" s="64">
        <f>'WEEKLY COMPETITIVE REPORT'!M20</f>
        <v>41.35090609555189</v>
      </c>
      <c r="N20" s="14">
        <f t="shared" si="0"/>
        <v>2763.1070462450084</v>
      </c>
      <c r="O20" s="37">
        <f>'WEEKLY COMPETITIVE REPORT'!O20</f>
        <v>2</v>
      </c>
      <c r="P20" s="14">
        <f>'WEEKLY COMPETITIVE REPORT'!P20/Y4</f>
        <v>7106.788612649749</v>
      </c>
      <c r="Q20" s="14">
        <f>'WEEKLY COMPETITIVE REPORT'!Q20/Y4</f>
        <v>5380.65180986732</v>
      </c>
      <c r="R20" s="22">
        <f>'WEEKLY COMPETITIVE REPORT'!R20</f>
        <v>1012</v>
      </c>
      <c r="S20" s="22">
        <f>'WEEKLY COMPETITIVE REPORT'!S20</f>
        <v>773</v>
      </c>
      <c r="T20" s="64">
        <f>'WEEKLY COMPETITIVE REPORT'!T20</f>
        <v>32.08044050754131</v>
      </c>
      <c r="U20" s="14">
        <f>'WEEKLY COMPETITIVE REPORT'!U20/Y4</f>
        <v>11201.854952982094</v>
      </c>
      <c r="V20" s="14">
        <f t="shared" si="1"/>
        <v>3553.3943063248744</v>
      </c>
      <c r="W20" s="25">
        <f t="shared" si="2"/>
        <v>18308.643565631843</v>
      </c>
      <c r="X20" s="22">
        <f>'WEEKLY COMPETITIVE REPORT'!X20</f>
        <v>1698</v>
      </c>
      <c r="Y20" s="56">
        <f>'WEEKLY COMPETITIVE REPORT'!Y20</f>
        <v>2710</v>
      </c>
    </row>
    <row r="21" spans="1:25" ht="12.75">
      <c r="A21" s="50">
        <v>8</v>
      </c>
      <c r="B21" s="4">
        <f>'WEEKLY COMPETITIVE REPORT'!B21</f>
        <v>11</v>
      </c>
      <c r="C21" s="4" t="str">
        <f>'WEEKLY COMPETITIVE REPORT'!C21</f>
        <v>BRAVE</v>
      </c>
      <c r="D21" s="4" t="str">
        <f>'WEEKLY COMPETITIVE REPORT'!D21</f>
        <v>POGUM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10</v>
      </c>
      <c r="H21" s="37">
        <f>'WEEKLY COMPETITIVE REPORT'!H21</f>
        <v>17</v>
      </c>
      <c r="I21" s="14">
        <f>'WEEKLY COMPETITIVE REPORT'!I21/Y4</f>
        <v>4207.136416333891</v>
      </c>
      <c r="J21" s="14">
        <f>'WEEKLY COMPETITIVE REPORT'!J21/Y4</f>
        <v>3906.994718536648</v>
      </c>
      <c r="K21" s="22">
        <f>'WEEKLY COMPETITIVE REPORT'!K21</f>
        <v>640</v>
      </c>
      <c r="L21" s="22">
        <f>'WEEKLY COMPETITIVE REPORT'!L21</f>
        <v>588</v>
      </c>
      <c r="M21" s="64">
        <f>'WEEKLY COMPETITIVE REPORT'!M21</f>
        <v>7.6821628750412145</v>
      </c>
      <c r="N21" s="14">
        <f aca="true" t="shared" si="3" ref="N21:N33">I21/H21</f>
        <v>247.47861272552302</v>
      </c>
      <c r="O21" s="37">
        <f>'WEEKLY COMPETITIVE REPORT'!O21</f>
        <v>17</v>
      </c>
      <c r="P21" s="14">
        <f>'WEEKLY COMPETITIVE REPORT'!P21/Y4</f>
        <v>6393.146979260595</v>
      </c>
      <c r="Q21" s="14">
        <f>'WEEKLY COMPETITIVE REPORT'!Q21/Y4</f>
        <v>4281.849800334922</v>
      </c>
      <c r="R21" s="22">
        <f>'WEEKLY COMPETITIVE REPORT'!R21</f>
        <v>1134</v>
      </c>
      <c r="S21" s="22">
        <f>'WEEKLY COMPETITIVE REPORT'!S21</f>
        <v>662</v>
      </c>
      <c r="T21" s="64">
        <f>'WEEKLY COMPETITIVE REPORT'!T21</f>
        <v>49.308062575210585</v>
      </c>
      <c r="U21" s="14">
        <f>'WEEKLY COMPETITIVE REPORT'!U21/Y4</f>
        <v>177224.01133582377</v>
      </c>
      <c r="V21" s="14">
        <f aca="true" t="shared" si="4" ref="V21:V33">P21/O21</f>
        <v>376.0674693682703</v>
      </c>
      <c r="W21" s="25">
        <f aca="true" t="shared" si="5" ref="W21:W33">P21+U21</f>
        <v>183617.15831508438</v>
      </c>
      <c r="X21" s="22">
        <f>'WEEKLY COMPETITIVE REPORT'!X21</f>
        <v>30951</v>
      </c>
      <c r="Y21" s="56">
        <f>'WEEKLY COMPETITIVE REPORT'!Y21</f>
        <v>32085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ASTÉRIX AND OBÉLIX: GOD SAVE BRITANNIA</v>
      </c>
      <c r="D22" s="4" t="str">
        <f>'WEEKLY COMPETITIVE REPORT'!D22</f>
        <v>ASTERIX IN OBELIX V BRITANIJI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5</v>
      </c>
      <c r="H22" s="37">
        <f>'WEEKLY COMPETITIVE REPORT'!H22</f>
        <v>14</v>
      </c>
      <c r="I22" s="14">
        <f>'WEEKLY COMPETITIVE REPORT'!I22/Y4</f>
        <v>4773.927605307226</v>
      </c>
      <c r="J22" s="14">
        <f>'WEEKLY COMPETITIVE REPORT'!J22/Y4</f>
        <v>6223.109622568595</v>
      </c>
      <c r="K22" s="22">
        <f>'WEEKLY COMPETITIVE REPORT'!K22</f>
        <v>700</v>
      </c>
      <c r="L22" s="22">
        <f>'WEEKLY COMPETITIVE REPORT'!L22</f>
        <v>921</v>
      </c>
      <c r="M22" s="64">
        <f>'WEEKLY COMPETITIVE REPORT'!M22</f>
        <v>-23.28710411922998</v>
      </c>
      <c r="N22" s="14">
        <f t="shared" si="3"/>
        <v>340.99482895051614</v>
      </c>
      <c r="O22" s="37">
        <f>'WEEKLY COMPETITIVE REPORT'!O22</f>
        <v>14</v>
      </c>
      <c r="P22" s="14">
        <f>'WEEKLY COMPETITIVE REPORT'!P22/Y4</f>
        <v>5866.288805874018</v>
      </c>
      <c r="Q22" s="14">
        <f>'WEEKLY COMPETITIVE REPORT'!Q22/Y4</f>
        <v>7613.036197346387</v>
      </c>
      <c r="R22" s="22">
        <f>'WEEKLY COMPETITIVE REPORT'!R22</f>
        <v>944</v>
      </c>
      <c r="S22" s="22">
        <f>'WEEKLY COMPETITIVE REPORT'!S22</f>
        <v>1200</v>
      </c>
      <c r="T22" s="64">
        <f>'WEEKLY COMPETITIVE REPORT'!T22</f>
        <v>-22.944162436548226</v>
      </c>
      <c r="U22" s="14">
        <f>'WEEKLY COMPETITIVE REPORT'!U22/Y4</f>
        <v>81882.0043797501</v>
      </c>
      <c r="V22" s="14">
        <f t="shared" si="4"/>
        <v>419.0206289910013</v>
      </c>
      <c r="W22" s="25">
        <f t="shared" si="5"/>
        <v>87748.29318562412</v>
      </c>
      <c r="X22" s="22">
        <f>'WEEKLY COMPETITIVE REPORT'!X22</f>
        <v>14056</v>
      </c>
      <c r="Y22" s="56">
        <f>'WEEKLY COMPETITIVE REPORT'!Y22</f>
        <v>15000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NAHRANI ME Z BESEDAMI</v>
      </c>
      <c r="D23" s="4" t="str">
        <f>'WEEKLY COMPETITIVE REPORT'!D23</f>
        <v>NAHRANI ME Z BESEDAMI</v>
      </c>
      <c r="E23" s="4" t="str">
        <f>'WEEKLY COMPETITIVE REPORT'!E23</f>
        <v>DOMEST</v>
      </c>
      <c r="F23" s="4" t="str">
        <f>'WEEKLY COMPETITIVE REPORT'!F23</f>
        <v>FIVIA</v>
      </c>
      <c r="G23" s="37">
        <f>'WEEKLY COMPETITIVE REPORT'!G23</f>
        <v>1</v>
      </c>
      <c r="H23" s="37">
        <f>'WEEKLY COMPETITIVE REPORT'!H23</f>
        <v>9</v>
      </c>
      <c r="I23" s="14">
        <f>'WEEKLY COMPETITIVE REPORT'!I23/Y4</f>
        <v>2782.4294731418267</v>
      </c>
      <c r="J23" s="14">
        <f>'WEEKLY COMPETITIVE REPORT'!J23/Y4</f>
        <v>0</v>
      </c>
      <c r="K23" s="22">
        <f>'WEEKLY COMPETITIVE REPORT'!K23</f>
        <v>413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309.1588303490919</v>
      </c>
      <c r="O23" s="37">
        <f>'WEEKLY COMPETITIVE REPORT'!O23</f>
        <v>9</v>
      </c>
      <c r="P23" s="14">
        <f>'WEEKLY COMPETITIVE REPORT'!P23/Y4</f>
        <v>4503.413628751771</v>
      </c>
      <c r="Q23" s="14">
        <f>'WEEKLY COMPETITIVE REPORT'!Q23/Y4</f>
        <v>0</v>
      </c>
      <c r="R23" s="22">
        <f>'WEEKLY COMPETITIVE REPORT'!R23</f>
        <v>758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1447.8938554682468</v>
      </c>
      <c r="V23" s="14">
        <f t="shared" si="4"/>
        <v>500.3792920835301</v>
      </c>
      <c r="W23" s="25">
        <f t="shared" si="5"/>
        <v>5951.3074842200185</v>
      </c>
      <c r="X23" s="22">
        <f>'WEEKLY COMPETITIVE REPORT'!X23</f>
        <v>313</v>
      </c>
      <c r="Y23" s="56">
        <f>'WEEKLY COMPETITIVE REPORT'!Y23</f>
        <v>1071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WEDDING VIDEO</v>
      </c>
      <c r="D24" s="4" t="str">
        <f>'WEEKLY COMPETITIVE REPORT'!D24</f>
        <v>POROČNI VIDEO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3</v>
      </c>
      <c r="H24" s="37">
        <f>'WEEKLY COMPETITIVE REPORT'!H24</f>
        <v>6</v>
      </c>
      <c r="I24" s="14">
        <f>'WEEKLY COMPETITIVE REPORT'!I24/Y4</f>
        <v>3131.5213190776763</v>
      </c>
      <c r="J24" s="14">
        <f>'WEEKLY COMPETITIVE REPORT'!J24/Y4</f>
        <v>4717.248486409893</v>
      </c>
      <c r="K24" s="22">
        <f>'WEEKLY COMPETITIVE REPORT'!K24</f>
        <v>466</v>
      </c>
      <c r="L24" s="22">
        <f>'WEEKLY COMPETITIVE REPORT'!L24</f>
        <v>698</v>
      </c>
      <c r="M24" s="64">
        <f>'WEEKLY COMPETITIVE REPORT'!M24</f>
        <v>-33.61551064991808</v>
      </c>
      <c r="N24" s="14">
        <f t="shared" si="3"/>
        <v>521.9202198462793</v>
      </c>
      <c r="O24" s="37">
        <f>'WEEKLY COMPETITIVE REPORT'!O24</f>
        <v>6</v>
      </c>
      <c r="P24" s="14">
        <f>'WEEKLY COMPETITIVE REPORT'!P24/Y4</f>
        <v>4209.712739920134</v>
      </c>
      <c r="Q24" s="14">
        <f>'WEEKLY COMPETITIVE REPORT'!Q24/Y4</f>
        <v>6514.23418781399</v>
      </c>
      <c r="R24" s="22">
        <f>'WEEKLY COMPETITIVE REPORT'!R24</f>
        <v>693</v>
      </c>
      <c r="S24" s="22">
        <f>'WEEKLY COMPETITIVE REPORT'!S24</f>
        <v>1079</v>
      </c>
      <c r="T24" s="64">
        <f>'WEEKLY COMPETITIVE REPORT'!T24</f>
        <v>-35.376705556654144</v>
      </c>
      <c r="U24" s="14">
        <f>'WEEKLY COMPETITIVE REPORT'!U24/Y4</f>
        <v>16389.28249388123</v>
      </c>
      <c r="V24" s="14">
        <f t="shared" si="4"/>
        <v>701.618789986689</v>
      </c>
      <c r="W24" s="25">
        <f t="shared" si="5"/>
        <v>20598.995233801365</v>
      </c>
      <c r="X24" s="22">
        <f>'WEEKLY COMPETITIVE REPORT'!X24</f>
        <v>2823</v>
      </c>
      <c r="Y24" s="56">
        <f>'WEEKLY COMPETITIVE REPORT'!Y24</f>
        <v>3516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TAKEN 2</v>
      </c>
      <c r="D25" s="4" t="str">
        <f>'WEEKLY COMPETITIVE REPORT'!D25</f>
        <v>UGRABLJENA 2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8</v>
      </c>
      <c r="H25" s="37">
        <f>'WEEKLY COMPETITIVE REPORT'!H25</f>
        <v>5</v>
      </c>
      <c r="I25" s="14">
        <f>'WEEKLY COMPETITIVE REPORT'!I25/Y4</f>
        <v>2805.6163854180086</v>
      </c>
      <c r="J25" s="14">
        <f>'WEEKLY COMPETITIVE REPORT'!J25/Y4</f>
        <v>3534.715960324617</v>
      </c>
      <c r="K25" s="22">
        <f>'WEEKLY COMPETITIVE REPORT'!K25</f>
        <v>416</v>
      </c>
      <c r="L25" s="22">
        <f>'WEEKLY COMPETITIVE REPORT'!L25</f>
        <v>529</v>
      </c>
      <c r="M25" s="64">
        <f>'WEEKLY COMPETITIVE REPORT'!M25</f>
        <v>-20.626822157434404</v>
      </c>
      <c r="N25" s="14">
        <f t="shared" si="3"/>
        <v>561.1232770836017</v>
      </c>
      <c r="O25" s="37">
        <f>'WEEKLY COMPETITIVE REPORT'!O25</f>
        <v>5</v>
      </c>
      <c r="P25" s="14">
        <f>'WEEKLY COMPETITIVE REPORT'!P25/Y4</f>
        <v>4040.9635450212545</v>
      </c>
      <c r="Q25" s="14">
        <f>'WEEKLY COMPETITIVE REPORT'!Q25/Y4</f>
        <v>5081.798273863197</v>
      </c>
      <c r="R25" s="22">
        <f>'WEEKLY COMPETITIVE REPORT'!R25</f>
        <v>623</v>
      </c>
      <c r="S25" s="22">
        <f>'WEEKLY COMPETITIVE REPORT'!S25</f>
        <v>813</v>
      </c>
      <c r="T25" s="64">
        <f>'WEEKLY COMPETITIVE REPORT'!T25</f>
        <v>-20.481622306717355</v>
      </c>
      <c r="U25" s="14">
        <f>'WEEKLY COMPETITIVE REPORT'!U25/Y4</f>
        <v>125345.87144145306</v>
      </c>
      <c r="V25" s="14">
        <f t="shared" si="4"/>
        <v>808.1927090042509</v>
      </c>
      <c r="W25" s="25">
        <f t="shared" si="5"/>
        <v>129386.8349864743</v>
      </c>
      <c r="X25" s="22">
        <f>'WEEKLY COMPETITIVE REPORT'!X25</f>
        <v>21057</v>
      </c>
      <c r="Y25" s="56">
        <f>'WEEKLY COMPETITIVE REPORT'!Y25</f>
        <v>21680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LOOPER</v>
      </c>
      <c r="D26" s="4" t="str">
        <f>'WEEKLY COMPETITIVE REPORT'!D26</f>
        <v>ČASOVNA ZANKA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6</v>
      </c>
      <c r="H26" s="37">
        <f>'WEEKLY COMPETITIVE REPORT'!H26</f>
        <v>5</v>
      </c>
      <c r="I26" s="14">
        <f>'WEEKLY COMPETITIVE REPORT'!I26/Y4</f>
        <v>2148.6538709261886</v>
      </c>
      <c r="J26" s="14">
        <f>'WEEKLY COMPETITIVE REPORT'!J26/Y4</f>
        <v>3190.776761561252</v>
      </c>
      <c r="K26" s="22">
        <f>'WEEKLY COMPETITIVE REPORT'!K26</f>
        <v>321</v>
      </c>
      <c r="L26" s="22">
        <f>'WEEKLY COMPETITIVE REPORT'!L26</f>
        <v>458</v>
      </c>
      <c r="M26" s="64">
        <f>'WEEKLY COMPETITIVE REPORT'!M26</f>
        <v>-32.66047638272104</v>
      </c>
      <c r="N26" s="14">
        <f t="shared" si="3"/>
        <v>429.7307741852377</v>
      </c>
      <c r="O26" s="37">
        <f>'WEEKLY COMPETITIVE REPORT'!O26</f>
        <v>5</v>
      </c>
      <c r="P26" s="14">
        <f>'WEEKLY COMPETITIVE REPORT'!P26/Y4</f>
        <v>3642.921550946799</v>
      </c>
      <c r="Q26" s="14">
        <f>'WEEKLY COMPETITIVE REPORT'!Q26/Y4</f>
        <v>4614.195542960196</v>
      </c>
      <c r="R26" s="22">
        <f>'WEEKLY COMPETITIVE REPORT'!R26</f>
        <v>614</v>
      </c>
      <c r="S26" s="22">
        <f>'WEEKLY COMPETITIVE REPORT'!S26</f>
        <v>742</v>
      </c>
      <c r="T26" s="64">
        <f>'WEEKLY COMPETITIVE REPORT'!T26</f>
        <v>-21.049692908989385</v>
      </c>
      <c r="U26" s="14">
        <f>'WEEKLY COMPETITIVE REPORT'!U26/Y4</f>
        <v>59158.83034909185</v>
      </c>
      <c r="V26" s="14">
        <f t="shared" si="4"/>
        <v>728.5843101893598</v>
      </c>
      <c r="W26" s="25">
        <f t="shared" si="5"/>
        <v>62801.751900038646</v>
      </c>
      <c r="X26" s="22">
        <f>'WEEKLY COMPETITIVE REPORT'!X26</f>
        <v>9958</v>
      </c>
      <c r="Y26" s="56">
        <f>'WEEKLY COMPETITIVE REPORT'!Y26</f>
        <v>10572</v>
      </c>
    </row>
    <row r="27" spans="1:25" ht="12.75" customHeight="1">
      <c r="A27" s="50">
        <v>14</v>
      </c>
      <c r="B27" s="4">
        <f>'WEEKLY COMPETITIVE REPORT'!B27</f>
        <v>7</v>
      </c>
      <c r="C27" s="4" t="str">
        <f>'WEEKLY COMPETITIVE REPORT'!C27</f>
        <v>PARANORMAL ACTIVITY 4</v>
      </c>
      <c r="D27" s="4" t="str">
        <f>'WEEKLY COMPETITIVE REPORT'!D27</f>
        <v>PARANORMALNO 4</v>
      </c>
      <c r="E27" s="4" t="str">
        <f>'WEEKLY COMPETITIVE REPORT'!E27</f>
        <v>PAR</v>
      </c>
      <c r="F27" s="4" t="str">
        <f>'WEEKLY COMPETITIVE REPORT'!F27</f>
        <v>Karantanija</v>
      </c>
      <c r="G27" s="37">
        <f>'WEEKLY COMPETITIVE REPORT'!G27</f>
        <v>5</v>
      </c>
      <c r="H27" s="37">
        <f>'WEEKLY COMPETITIVE REPORT'!H27</f>
        <v>6</v>
      </c>
      <c r="I27" s="14">
        <f>'WEEKLY COMPETITIVE REPORT'!I27/Y4</f>
        <v>2594.357851346129</v>
      </c>
      <c r="J27" s="14">
        <f>'WEEKLY COMPETITIVE REPORT'!J27/Y17</f>
        <v>0.09552405913636479</v>
      </c>
      <c r="K27" s="22">
        <f>'WEEKLY COMPETITIVE REPORT'!K27</f>
        <v>444</v>
      </c>
      <c r="L27" s="22">
        <f>'WEEKLY COMPETITIVE REPORT'!L27</f>
        <v>732</v>
      </c>
      <c r="M27" s="64">
        <f>'WEEKLY COMPETITIVE REPORT'!M27</f>
        <v>-46.35055940330315</v>
      </c>
      <c r="N27" s="14">
        <f t="shared" si="3"/>
        <v>432.3929752243548</v>
      </c>
      <c r="O27" s="37">
        <f>'WEEKLY COMPETITIVE REPORT'!O27</f>
        <v>6</v>
      </c>
      <c r="P27" s="14">
        <f>'WEEKLY COMPETITIVE REPORT'!P27/Y4</f>
        <v>3269.3546309416465</v>
      </c>
      <c r="Q27" s="14">
        <f>'WEEKLY COMPETITIVE REPORT'!Q27/Y17</f>
        <v>0.12776406524339043</v>
      </c>
      <c r="R27" s="22">
        <f>'WEEKLY COMPETITIVE REPORT'!R27</f>
        <v>562</v>
      </c>
      <c r="S27" s="22">
        <f>'WEEKLY COMPETITIVE REPORT'!S27</f>
        <v>1055</v>
      </c>
      <c r="T27" s="64">
        <f>'WEEKLY COMPETITIVE REPORT'!T27</f>
        <v>-49.45230033857797</v>
      </c>
      <c r="U27" s="14">
        <f>'WEEKLY COMPETITIVE REPORT'!U27/Y17</f>
        <v>1.4815644163973638</v>
      </c>
      <c r="V27" s="14">
        <f t="shared" si="4"/>
        <v>544.8924384902745</v>
      </c>
      <c r="W27" s="25">
        <f t="shared" si="5"/>
        <v>3270.836195358044</v>
      </c>
      <c r="X27" s="22">
        <f>'WEEKLY COMPETITIVE REPORT'!X27</f>
        <v>13145</v>
      </c>
      <c r="Y27" s="56">
        <f>'WEEKLY COMPETITIVE REPORT'!Y27</f>
        <v>13707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PITCH PERFECT</v>
      </c>
      <c r="D28" s="4" t="str">
        <f>'WEEKLY COMPETITIVE REPORT'!D28</f>
        <v>PRAVA NOTA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6</v>
      </c>
      <c r="H28" s="37">
        <f>'WEEKLY COMPETITIVE REPORT'!H28</f>
        <v>7</v>
      </c>
      <c r="I28" s="14">
        <f>'WEEKLY COMPETITIVE REPORT'!I28/Y4</f>
        <v>1807.290995749066</v>
      </c>
      <c r="J28" s="14">
        <f>'WEEKLY COMPETITIVE REPORT'!J28/Y17</f>
        <v>0.051782488104023</v>
      </c>
      <c r="K28" s="22">
        <f>'WEEKLY COMPETITIVE REPORT'!K28</f>
        <v>282</v>
      </c>
      <c r="L28" s="22">
        <f>'WEEKLY COMPETITIVE REPORT'!L28</f>
        <v>405</v>
      </c>
      <c r="M28" s="64">
        <f>'WEEKLY COMPETITIVE REPORT'!M28</f>
        <v>-31.056511056511056</v>
      </c>
      <c r="N28" s="14">
        <f t="shared" si="3"/>
        <v>258.1844279641523</v>
      </c>
      <c r="O28" s="37">
        <f>'WEEKLY COMPETITIVE REPORT'!O28</f>
        <v>7</v>
      </c>
      <c r="P28" s="14">
        <f>'WEEKLY COMPETITIVE REPORT'!P28/Y4</f>
        <v>2286.4871827901584</v>
      </c>
      <c r="Q28" s="14">
        <f>'WEEKLY COMPETITIVE REPORT'!Q28/Y17</f>
        <v>0.07017990279650882</v>
      </c>
      <c r="R28" s="22">
        <f>'WEEKLY COMPETITIVE REPORT'!R28</f>
        <v>372</v>
      </c>
      <c r="S28" s="22">
        <f>'WEEKLY COMPETITIVE REPORT'!S28</f>
        <v>573</v>
      </c>
      <c r="T28" s="64">
        <f>'WEEKLY COMPETITIVE REPORT'!T28</f>
        <v>-35.641769398114576</v>
      </c>
      <c r="U28" s="14">
        <f>'WEEKLY COMPETITIVE REPORT'!U28/Y17</f>
        <v>1.1881472811013003</v>
      </c>
      <c r="V28" s="14">
        <f t="shared" si="4"/>
        <v>326.6410261128798</v>
      </c>
      <c r="W28" s="25">
        <f t="shared" si="5"/>
        <v>2287.67533007126</v>
      </c>
      <c r="X28" s="22">
        <f>'WEEKLY COMPETITIVE REPORT'!X28</f>
        <v>10600</v>
      </c>
      <c r="Y28" s="56">
        <f>'WEEKLY COMPETITIVE REPORT'!Y28</f>
        <v>10972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BACHELLORETE</v>
      </c>
      <c r="D29" s="4" t="str">
        <f>'WEEKLY COMPETITIVE REPORT'!D29</f>
        <v>NORA DEKLIŠČINA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7</v>
      </c>
      <c r="H29" s="37">
        <f>'WEEKLY COMPETITIVE REPORT'!H29</f>
        <v>4</v>
      </c>
      <c r="I29" s="14">
        <f>'WEEKLY COMPETITIVE REPORT'!I29/Y4</f>
        <v>1035.6820816694576</v>
      </c>
      <c r="J29" s="14">
        <f>'WEEKLY COMPETITIVE REPORT'!J29/Y17</f>
        <v>0.04180767958472226</v>
      </c>
      <c r="K29" s="22">
        <f>'WEEKLY COMPETITIVE REPORT'!K29</f>
        <v>167</v>
      </c>
      <c r="L29" s="22">
        <f>'WEEKLY COMPETITIVE REPORT'!L29</f>
        <v>318</v>
      </c>
      <c r="M29" s="64">
        <f>'WEEKLY COMPETITIVE REPORT'!M29</f>
        <v>-51.06512477175898</v>
      </c>
      <c r="N29" s="14">
        <f t="shared" si="3"/>
        <v>258.9205204173644</v>
      </c>
      <c r="O29" s="37">
        <f>'WEEKLY COMPETITIVE REPORT'!O29</f>
        <v>4</v>
      </c>
      <c r="P29" s="14">
        <f>'WEEKLY COMPETITIVE REPORT'!P29/Y4</f>
        <v>1427.2832667783073</v>
      </c>
      <c r="Q29" s="14">
        <f>'WEEKLY COMPETITIVE REPORT'!Q29/Y17</f>
        <v>0.0545052036947505</v>
      </c>
      <c r="R29" s="22">
        <f>'WEEKLY COMPETITIVE REPORT'!R29</f>
        <v>248</v>
      </c>
      <c r="S29" s="22">
        <f>'WEEKLY COMPETITIVE REPORT'!S29</f>
        <v>452</v>
      </c>
      <c r="T29" s="64">
        <f>'WEEKLY COMPETITIVE REPORT'!T29</f>
        <v>-48.27264239028944</v>
      </c>
      <c r="U29" s="14">
        <f>'WEEKLY COMPETITIVE REPORT'!U29/Y4</f>
        <v>50860.49207780497</v>
      </c>
      <c r="V29" s="14">
        <f t="shared" si="4"/>
        <v>356.8208166945768</v>
      </c>
      <c r="W29" s="25">
        <f t="shared" si="5"/>
        <v>52287.77534458328</v>
      </c>
      <c r="X29" s="22">
        <f>'WEEKLY COMPETITIVE REPORT'!X29</f>
        <v>8564</v>
      </c>
      <c r="Y29" s="56">
        <f>'WEEKLY COMPETITIVE REPORT'!Y29</f>
        <v>8812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137</v>
      </c>
      <c r="I34" s="32">
        <f>SUM(I14:I33)</f>
        <v>185952.59564601316</v>
      </c>
      <c r="J34" s="31">
        <f>SUM(J14:J33)</f>
        <v>243184.52506682248</v>
      </c>
      <c r="K34" s="31">
        <f>SUM(K14:K33)</f>
        <v>27298</v>
      </c>
      <c r="L34" s="31">
        <f>SUM(L14:L33)</f>
        <v>37489</v>
      </c>
      <c r="M34" s="64">
        <f>'WEEKLY COMPETITIVE REPORT'!M34</f>
        <v>-38.029106207607114</v>
      </c>
      <c r="N34" s="32">
        <f>I34/H34</f>
        <v>1357.3182163942565</v>
      </c>
      <c r="O34" s="40">
        <f>'WEEKLY COMPETITIVE REPORT'!O34</f>
        <v>137</v>
      </c>
      <c r="P34" s="31">
        <f>SUM(P14:P33)</f>
        <v>255697.5396109751</v>
      </c>
      <c r="Q34" s="31">
        <f>SUM(Q14:Q33)</f>
        <v>348749.44734805095</v>
      </c>
      <c r="R34" s="31">
        <f>SUM(R14:R33)</f>
        <v>40588</v>
      </c>
      <c r="S34" s="31">
        <f>SUM(S14:S33)</f>
        <v>58250</v>
      </c>
      <c r="T34" s="65">
        <f>P34/Q34-100%</f>
        <v>-0.2668159288700186</v>
      </c>
      <c r="U34" s="31">
        <f>SUM(U14:U33)</f>
        <v>1696140.7606559198</v>
      </c>
      <c r="V34" s="32">
        <f>P34/O34</f>
        <v>1866.4053986202562</v>
      </c>
      <c r="W34" s="31">
        <f>SUM(W14:W33)</f>
        <v>1951838.3002668954</v>
      </c>
      <c r="X34" s="31">
        <f>SUM(X14:X33)</f>
        <v>306656</v>
      </c>
      <c r="Y34" s="35">
        <f>SUM(Y14:Y33)</f>
        <v>347244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2012-11-29T12:35:38Z</dcterms:modified>
  <cp:category/>
  <cp:version/>
  <cp:contentType/>
  <cp:contentStatus/>
</cp:coreProperties>
</file>