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16" windowWidth="19440" windowHeight="63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<sst xmlns="http://schemas.openxmlformats.org/spreadsheetml/2006/main" count="264" uniqueCount="98">
  <si>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</si>
  <si>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</si>
  <si>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</si>
  <si>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</si>
  <si>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</si>
  <si>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</si>
  <si>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</si>
  <si>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</si>
  <si>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</si>
  <si>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</si>
  <si>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</si>
  <si>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</si>
  <si>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</si>
  <si>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</si>
  <si>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</si>
  <si>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</si>
  <si>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</si>
  <si>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</si>
  <si>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</si>
  <si>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</si>
  <si>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</si>
  <si>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</si>
  <si>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</si>
  <si>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</si>
  <si>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</si>
  <si>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</si>
  <si>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</si>
  <si>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</si>
  <si>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</si>
  <si>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</si>
  <si>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</si>
  <si>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</si>
  <si>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</si>
  <si>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</si>
  <si>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</si>
  <si>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</si>
  <si>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</si>
  <si>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</si>
  <si>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</si>
  <si>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</si>
  <si>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</si>
  <si>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</si>
  <si>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</si>
  <si>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</si>
  <si>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</si>
  <si>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</si>
  <si>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</si>
  <si>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</si>
  <si>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New</t>
  </si>
  <si>
    <t>CF</t>
  </si>
  <si>
    <t>SONY</t>
  </si>
  <si>
    <t>PAR</t>
  </si>
  <si>
    <t>BRAVE</t>
  </si>
  <si>
    <t>POGUM</t>
  </si>
  <si>
    <t>BVI</t>
  </si>
  <si>
    <t>CENEX</t>
  </si>
  <si>
    <t>SHANGHAI GYPSY</t>
  </si>
  <si>
    <t>ŠANGHAJ</t>
  </si>
  <si>
    <t>KZC</t>
  </si>
  <si>
    <t>HOTEL TRANSYLVANIA 3D</t>
  </si>
  <si>
    <t>HOTEL TRANSILVANIJA 3D</t>
  </si>
  <si>
    <t>ASTÉRIX AND OBÉLIX: GOD SAVE BRITANNIA</t>
  </si>
  <si>
    <t>ASTERIX IN OBELIX V BRITANIJI</t>
  </si>
  <si>
    <t>FIVIA</t>
  </si>
  <si>
    <t>SKYFALL</t>
  </si>
  <si>
    <t>THE PLAYERS</t>
  </si>
  <si>
    <t>SKOK ČEZ PLOT</t>
  </si>
  <si>
    <t>TWILIGHT SAGA: BREAKING DAWN</t>
  </si>
  <si>
    <t>SOMRAK SAGA: JUTRANJA ZARJA 2. DEL</t>
  </si>
  <si>
    <t>NAHRANI ME Z BESEDAMI</t>
  </si>
  <si>
    <t>DOMEST</t>
  </si>
  <si>
    <t>CLOUD ATLAS</t>
  </si>
  <si>
    <t>ATLAS OBLAKOV</t>
  </si>
  <si>
    <t>RISE OF THE GUARDIANS</t>
  </si>
  <si>
    <t>PET LEGEND</t>
  </si>
  <si>
    <t>ARGO</t>
  </si>
  <si>
    <t>MISIJA ARGO</t>
  </si>
  <si>
    <t>WB</t>
  </si>
  <si>
    <t>UN PLAN PARFAIT</t>
  </si>
  <si>
    <t>ČUDOVIT NAČRT</t>
  </si>
  <si>
    <t>SANTA'S APPRENTICE</t>
  </si>
  <si>
    <t>BOŽIČKOV VAJENEC</t>
  </si>
  <si>
    <t>THE ORANGES</t>
  </si>
  <si>
    <t>HČERKA NAJBOLJŠEGA PRIJATELJA</t>
  </si>
  <si>
    <t>KILLING THEM SOFTLY</t>
  </si>
  <si>
    <t>UBIJ JIH NEŽNO</t>
  </si>
  <si>
    <t>13 - Dec</t>
  </si>
  <si>
    <t>19 - Dec</t>
  </si>
  <si>
    <t>14 - Dec</t>
  </si>
  <si>
    <t>16 - Dec</t>
  </si>
  <si>
    <t>ANGEL'S SHARE</t>
  </si>
  <si>
    <t>ANGELSKI DELEŽ</t>
  </si>
  <si>
    <t>HOBBIT: AN UNEXPECTED JOURNEY</t>
  </si>
  <si>
    <t>HOBIT: NEPRIČAKOVANO POTOVANJE</t>
  </si>
  <si>
    <t>A ROYAL AFFAIR</t>
  </si>
  <si>
    <t>KRALJEVSKA AFERA</t>
  </si>
  <si>
    <t>LOVE IS ALL YOU NEED</t>
  </si>
  <si>
    <t>LJUBEZEN JE VSE KAR POTREBUJEŠ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</si>
</sst>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Y5" sqref="Y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88</v>
      </c>
      <c r="L4" s="20"/>
      <c r="M4" s="81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86</v>
      </c>
      <c r="L5" s="7"/>
      <c r="M5" s="82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41263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48</v>
      </c>
      <c r="C14" s="93" t="s">
        <v>92</v>
      </c>
      <c r="D14" s="93" t="s">
        <v>93</v>
      </c>
      <c r="E14" s="15" t="s">
        <v>46</v>
      </c>
      <c r="F14" s="15" t="s">
        <v>42</v>
      </c>
      <c r="G14" s="37">
        <v>1</v>
      </c>
      <c r="H14" s="37">
        <v>26</v>
      </c>
      <c r="I14" s="14">
        <v>98261</v>
      </c>
      <c r="J14" s="14"/>
      <c r="K14" s="14">
        <v>16733</v>
      </c>
      <c r="L14" s="14"/>
      <c r="M14" s="64"/>
      <c r="N14" s="14">
        <f>I14/H14</f>
        <v>3779.269230769231</v>
      </c>
      <c r="O14" s="37">
        <v>26</v>
      </c>
      <c r="P14" s="14">
        <v>160493</v>
      </c>
      <c r="Q14" s="14"/>
      <c r="R14" s="14">
        <v>30131</v>
      </c>
      <c r="S14" s="14"/>
      <c r="T14" s="64"/>
      <c r="U14" s="89"/>
      <c r="V14" s="14">
        <f>P14/O14</f>
        <v>6172.807692307692</v>
      </c>
      <c r="W14" s="75">
        <f>SUM(U14,P14)</f>
        <v>160493</v>
      </c>
      <c r="X14" s="75"/>
      <c r="Y14" s="76">
        <f>SUM(X14,R14)</f>
        <v>30131</v>
      </c>
    </row>
    <row r="15" spans="1:25" ht="12.75">
      <c r="A15" s="72">
        <v>2</v>
      </c>
      <c r="B15" s="72">
        <v>1</v>
      </c>
      <c r="C15" s="4" t="s">
        <v>73</v>
      </c>
      <c r="D15" s="4" t="s">
        <v>74</v>
      </c>
      <c r="E15" s="15" t="s">
        <v>51</v>
      </c>
      <c r="F15" s="15" t="s">
        <v>36</v>
      </c>
      <c r="G15" s="37">
        <v>3</v>
      </c>
      <c r="H15" s="37">
        <v>14</v>
      </c>
      <c r="I15" s="14">
        <v>19369</v>
      </c>
      <c r="J15" s="14">
        <v>13795</v>
      </c>
      <c r="K15" s="14">
        <v>3926</v>
      </c>
      <c r="L15" s="14">
        <v>2779</v>
      </c>
      <c r="M15" s="64">
        <f>(I15/J15*100)-100</f>
        <v>40.40594418267489</v>
      </c>
      <c r="N15" s="14">
        <f>I15/H15</f>
        <v>1383.5</v>
      </c>
      <c r="O15" s="73">
        <v>14</v>
      </c>
      <c r="P15" s="14">
        <v>26105</v>
      </c>
      <c r="Q15" s="14">
        <v>21492</v>
      </c>
      <c r="R15" s="14">
        <v>5732</v>
      </c>
      <c r="S15" s="14">
        <v>4761</v>
      </c>
      <c r="T15" s="64">
        <f>(P15/Q15*100)-100</f>
        <v>21.463800483900997</v>
      </c>
      <c r="U15" s="75">
        <v>55636</v>
      </c>
      <c r="V15" s="14">
        <f>P15/O15</f>
        <v>1864.642857142857</v>
      </c>
      <c r="W15" s="75">
        <f>SUM(U15,P15)</f>
        <v>81741</v>
      </c>
      <c r="X15" s="75">
        <v>12087</v>
      </c>
      <c r="Y15" s="76">
        <f>SUM(X15,R15)</f>
        <v>17819</v>
      </c>
    </row>
    <row r="16" spans="1:25" ht="12.75">
      <c r="A16" s="72">
        <v>3</v>
      </c>
      <c r="B16" s="72">
        <v>6</v>
      </c>
      <c r="C16" s="4" t="s">
        <v>80</v>
      </c>
      <c r="D16" s="4" t="s">
        <v>81</v>
      </c>
      <c r="E16" s="15" t="s">
        <v>46</v>
      </c>
      <c r="F16" s="15" t="s">
        <v>63</v>
      </c>
      <c r="G16" s="37">
        <v>2</v>
      </c>
      <c r="H16" s="37">
        <v>10</v>
      </c>
      <c r="I16" s="24">
        <v>8743</v>
      </c>
      <c r="J16" s="24">
        <v>3002</v>
      </c>
      <c r="K16" s="24">
        <v>1894</v>
      </c>
      <c r="L16" s="24">
        <v>617</v>
      </c>
      <c r="M16" s="64">
        <f>(I16/J16*100)-100</f>
        <v>191.23917388407727</v>
      </c>
      <c r="N16" s="14">
        <f>I16/H16</f>
        <v>874.3</v>
      </c>
      <c r="O16" s="73">
        <v>10</v>
      </c>
      <c r="P16" s="22">
        <v>15678</v>
      </c>
      <c r="Q16" s="22">
        <v>6062</v>
      </c>
      <c r="R16" s="22">
        <v>4049</v>
      </c>
      <c r="S16" s="22">
        <v>1394</v>
      </c>
      <c r="T16" s="64">
        <f>(P16/Q16*100)-100</f>
        <v>158.62751567139554</v>
      </c>
      <c r="U16" s="75">
        <v>9181</v>
      </c>
      <c r="V16" s="14">
        <f>P16/O16</f>
        <v>1567.8</v>
      </c>
      <c r="W16" s="75">
        <f>SUM(U16,P16)</f>
        <v>24859</v>
      </c>
      <c r="X16" s="75">
        <v>2514</v>
      </c>
      <c r="Y16" s="76">
        <f>SUM(X16,R16)</f>
        <v>6563</v>
      </c>
    </row>
    <row r="17" spans="1:25" ht="12.75">
      <c r="A17" s="72">
        <v>4</v>
      </c>
      <c r="B17" s="72">
        <v>3</v>
      </c>
      <c r="C17" s="4" t="s">
        <v>64</v>
      </c>
      <c r="D17" s="4" t="s">
        <v>64</v>
      </c>
      <c r="E17" s="15" t="s">
        <v>50</v>
      </c>
      <c r="F17" s="15" t="s">
        <v>49</v>
      </c>
      <c r="G17" s="37">
        <v>7</v>
      </c>
      <c r="H17" s="37">
        <v>14</v>
      </c>
      <c r="I17" s="24">
        <v>8298</v>
      </c>
      <c r="J17" s="24">
        <v>9927</v>
      </c>
      <c r="K17" s="24">
        <v>1469</v>
      </c>
      <c r="L17" s="24">
        <v>1944</v>
      </c>
      <c r="M17" s="64">
        <f>(I17/J17*100)-100</f>
        <v>-16.40979147778785</v>
      </c>
      <c r="N17" s="14">
        <f>I17/H17</f>
        <v>592.7142857142857</v>
      </c>
      <c r="O17" s="73">
        <v>14</v>
      </c>
      <c r="P17" s="22">
        <v>11401</v>
      </c>
      <c r="Q17" s="22">
        <v>13793</v>
      </c>
      <c r="R17" s="22">
        <v>2338</v>
      </c>
      <c r="S17" s="22">
        <v>2865</v>
      </c>
      <c r="T17" s="64">
        <f>(P17/Q17*100)-100</f>
        <v>-17.342130065975496</v>
      </c>
      <c r="U17" s="75">
        <v>506093</v>
      </c>
      <c r="V17" s="14">
        <f>P17/O17</f>
        <v>814.3571428571429</v>
      </c>
      <c r="W17" s="75">
        <f>SUM(U17,P17)</f>
        <v>517494</v>
      </c>
      <c r="X17" s="75">
        <v>100992</v>
      </c>
      <c r="Y17" s="76">
        <f>SUM(X17,R17)</f>
        <v>103330</v>
      </c>
    </row>
    <row r="18" spans="1:25" ht="13.5" customHeight="1">
      <c r="A18" s="72">
        <v>5</v>
      </c>
      <c r="B18" s="72">
        <v>2</v>
      </c>
      <c r="C18" s="4" t="s">
        <v>67</v>
      </c>
      <c r="D18" s="4" t="s">
        <v>68</v>
      </c>
      <c r="E18" s="15" t="s">
        <v>46</v>
      </c>
      <c r="F18" s="15" t="s">
        <v>42</v>
      </c>
      <c r="G18" s="37">
        <v>5</v>
      </c>
      <c r="H18" s="37">
        <v>11</v>
      </c>
      <c r="I18" s="14">
        <v>5671</v>
      </c>
      <c r="J18" s="14">
        <v>10469</v>
      </c>
      <c r="K18" s="98">
        <v>1150</v>
      </c>
      <c r="L18" s="98">
        <v>2001</v>
      </c>
      <c r="M18" s="64">
        <f>(I18/J18*100)-100</f>
        <v>-45.83054733021301</v>
      </c>
      <c r="N18" s="14">
        <f>I18/H18</f>
        <v>515.5454545454545</v>
      </c>
      <c r="O18" s="38">
        <v>11</v>
      </c>
      <c r="P18" s="14">
        <v>8578</v>
      </c>
      <c r="Q18" s="14">
        <v>14332</v>
      </c>
      <c r="R18" s="14">
        <v>1850</v>
      </c>
      <c r="S18" s="14">
        <v>3057</v>
      </c>
      <c r="T18" s="64">
        <f>(P18/Q18*100)-100</f>
        <v>-40.14792073681272</v>
      </c>
      <c r="U18" s="75">
        <v>260188</v>
      </c>
      <c r="V18" s="14">
        <f>P18/O18</f>
        <v>779.8181818181819</v>
      </c>
      <c r="W18" s="75">
        <f>SUM(U18,P18)</f>
        <v>268766</v>
      </c>
      <c r="X18" s="75">
        <v>55331</v>
      </c>
      <c r="Y18" s="76">
        <f>SUM(X18,R18)</f>
        <v>57181</v>
      </c>
    </row>
    <row r="19" spans="1:25" ht="12.75">
      <c r="A19" s="72">
        <v>6</v>
      </c>
      <c r="B19" s="72">
        <v>4</v>
      </c>
      <c r="C19" s="4" t="s">
        <v>71</v>
      </c>
      <c r="D19" s="4" t="s">
        <v>72</v>
      </c>
      <c r="E19" s="15" t="s">
        <v>46</v>
      </c>
      <c r="F19" s="15" t="s">
        <v>47</v>
      </c>
      <c r="G19" s="37">
        <v>4</v>
      </c>
      <c r="H19" s="37">
        <v>7</v>
      </c>
      <c r="I19" s="24">
        <v>5642</v>
      </c>
      <c r="J19" s="24">
        <v>6680</v>
      </c>
      <c r="K19" s="22">
        <v>977</v>
      </c>
      <c r="L19" s="22">
        <v>1142</v>
      </c>
      <c r="M19" s="64">
        <f>(I19/J19*100)-100</f>
        <v>-15.538922155688624</v>
      </c>
      <c r="N19" s="14">
        <f>I19/H19</f>
        <v>806</v>
      </c>
      <c r="O19" s="37">
        <v>7</v>
      </c>
      <c r="P19" s="22">
        <v>8505</v>
      </c>
      <c r="Q19" s="22">
        <v>11746</v>
      </c>
      <c r="R19" s="22">
        <v>1595</v>
      </c>
      <c r="S19" s="22">
        <v>2247</v>
      </c>
      <c r="T19" s="64">
        <f>(P19/Q19*100)-100</f>
        <v>-27.59237187127532</v>
      </c>
      <c r="U19" s="75">
        <v>55301</v>
      </c>
      <c r="V19" s="14">
        <f>P19/O19</f>
        <v>1215</v>
      </c>
      <c r="W19" s="75">
        <f>SUM(U19,P19)</f>
        <v>63806</v>
      </c>
      <c r="X19" s="75">
        <v>10599</v>
      </c>
      <c r="Y19" s="76">
        <f>SUM(X19,R19)</f>
        <v>12194</v>
      </c>
    </row>
    <row r="20" spans="1:25" ht="12.75">
      <c r="A20" s="72">
        <v>7</v>
      </c>
      <c r="B20" s="72" t="s">
        <v>48</v>
      </c>
      <c r="C20" s="4" t="s">
        <v>96</v>
      </c>
      <c r="D20" s="4" t="s">
        <v>97</v>
      </c>
      <c r="E20" s="15" t="s">
        <v>46</v>
      </c>
      <c r="F20" s="15" t="s">
        <v>47</v>
      </c>
      <c r="G20" s="37">
        <v>1</v>
      </c>
      <c r="H20" s="37">
        <v>4</v>
      </c>
      <c r="I20" s="24">
        <v>5961</v>
      </c>
      <c r="J20" s="24"/>
      <c r="K20" s="14">
        <v>1106</v>
      </c>
      <c r="L20" s="14"/>
      <c r="M20" s="64"/>
      <c r="N20" s="14">
        <f>I20/H20</f>
        <v>1490.25</v>
      </c>
      <c r="O20" s="73">
        <v>4</v>
      </c>
      <c r="P20" s="14">
        <v>8399</v>
      </c>
      <c r="Q20" s="14"/>
      <c r="R20" s="14">
        <v>1738</v>
      </c>
      <c r="S20" s="14"/>
      <c r="T20" s="64"/>
      <c r="U20" s="75"/>
      <c r="V20" s="14">
        <f>P20/O20</f>
        <v>2099.75</v>
      </c>
      <c r="W20" s="75">
        <f>SUM(U20,P20)</f>
        <v>8399</v>
      </c>
      <c r="X20" s="75"/>
      <c r="Y20" s="76">
        <f>SUM(X20,R20)</f>
        <v>1738</v>
      </c>
    </row>
    <row r="21" spans="1:25" ht="12.75">
      <c r="A21" s="72">
        <v>8</v>
      </c>
      <c r="B21" s="72">
        <v>5</v>
      </c>
      <c r="C21" s="4" t="s">
        <v>82</v>
      </c>
      <c r="D21" s="4" t="s">
        <v>83</v>
      </c>
      <c r="E21" s="15" t="s">
        <v>46</v>
      </c>
      <c r="F21" s="15" t="s">
        <v>47</v>
      </c>
      <c r="G21" s="37">
        <v>2</v>
      </c>
      <c r="H21" s="37">
        <v>4</v>
      </c>
      <c r="I21" s="14">
        <v>3384</v>
      </c>
      <c r="J21" s="14">
        <v>4734</v>
      </c>
      <c r="K21" s="14">
        <v>631</v>
      </c>
      <c r="L21" s="14">
        <v>878</v>
      </c>
      <c r="M21" s="64">
        <f>(I21/J21*100)-100</f>
        <v>-28.51711026615969</v>
      </c>
      <c r="N21" s="14">
        <f>I21/H21</f>
        <v>846</v>
      </c>
      <c r="O21" s="38">
        <v>4</v>
      </c>
      <c r="P21" s="14">
        <v>4568</v>
      </c>
      <c r="Q21" s="14">
        <v>6661</v>
      </c>
      <c r="R21" s="14">
        <v>922</v>
      </c>
      <c r="S21" s="14">
        <v>1369</v>
      </c>
      <c r="T21" s="64">
        <f>(P21/Q21*100)-100</f>
        <v>-31.42170845218436</v>
      </c>
      <c r="U21" s="75">
        <v>6661</v>
      </c>
      <c r="V21" s="14">
        <f>P21/O21</f>
        <v>1142</v>
      </c>
      <c r="W21" s="75">
        <f>SUM(U21,P21)</f>
        <v>11229</v>
      </c>
      <c r="X21" s="75">
        <v>1369</v>
      </c>
      <c r="Y21" s="76">
        <f>SUM(X21,R21)</f>
        <v>2291</v>
      </c>
    </row>
    <row r="22" spans="1:25" ht="12.75">
      <c r="A22" s="72">
        <v>9</v>
      </c>
      <c r="B22" s="72">
        <v>7</v>
      </c>
      <c r="C22" s="4" t="s">
        <v>84</v>
      </c>
      <c r="D22" s="4" t="s">
        <v>85</v>
      </c>
      <c r="E22" s="15" t="s">
        <v>46</v>
      </c>
      <c r="F22" s="15" t="s">
        <v>42</v>
      </c>
      <c r="G22" s="37">
        <v>2</v>
      </c>
      <c r="H22" s="37">
        <v>3</v>
      </c>
      <c r="I22" s="24">
        <v>2588</v>
      </c>
      <c r="J22" s="24">
        <v>3389</v>
      </c>
      <c r="K22" s="98">
        <v>467</v>
      </c>
      <c r="L22" s="98">
        <v>633</v>
      </c>
      <c r="M22" s="64">
        <f>(I22/J22*100)-100</f>
        <v>-23.63529064620832</v>
      </c>
      <c r="N22" s="14">
        <f>I22/H22</f>
        <v>862.6666666666666</v>
      </c>
      <c r="O22" s="38">
        <v>3</v>
      </c>
      <c r="P22" s="14">
        <v>3731</v>
      </c>
      <c r="Q22" s="14">
        <v>4724</v>
      </c>
      <c r="R22" s="14">
        <v>738</v>
      </c>
      <c r="S22" s="14">
        <v>952</v>
      </c>
      <c r="T22" s="64">
        <f>(P22/Q22*100)-100</f>
        <v>-21.020321761219307</v>
      </c>
      <c r="U22" s="75">
        <v>4724</v>
      </c>
      <c r="V22" s="14">
        <f>P22/O22</f>
        <v>1243.6666666666667</v>
      </c>
      <c r="W22" s="75">
        <v>4724</v>
      </c>
      <c r="X22" s="75">
        <v>952</v>
      </c>
      <c r="Y22" s="76">
        <v>952</v>
      </c>
    </row>
    <row r="23" spans="1:25" ht="12.75">
      <c r="A23" s="72">
        <v>10</v>
      </c>
      <c r="B23" s="72">
        <v>8</v>
      </c>
      <c r="C23" s="4" t="s">
        <v>78</v>
      </c>
      <c r="D23" s="4" t="s">
        <v>79</v>
      </c>
      <c r="E23" s="15" t="s">
        <v>46</v>
      </c>
      <c r="F23" s="15" t="s">
        <v>42</v>
      </c>
      <c r="G23" s="37">
        <v>3</v>
      </c>
      <c r="H23" s="37">
        <v>3</v>
      </c>
      <c r="I23" s="24">
        <v>2732</v>
      </c>
      <c r="J23" s="24">
        <v>3101</v>
      </c>
      <c r="K23" s="24">
        <v>503</v>
      </c>
      <c r="L23" s="24">
        <v>567</v>
      </c>
      <c r="M23" s="64">
        <f>(I23/J23*100)-100</f>
        <v>-11.89938729442116</v>
      </c>
      <c r="N23" s="14">
        <f>I23/H23</f>
        <v>910.6666666666666</v>
      </c>
      <c r="O23" s="38">
        <v>3</v>
      </c>
      <c r="P23" s="14">
        <v>3667</v>
      </c>
      <c r="Q23" s="14">
        <v>4654</v>
      </c>
      <c r="R23" s="14">
        <v>737</v>
      </c>
      <c r="S23" s="14">
        <v>965</v>
      </c>
      <c r="T23" s="64">
        <f>(P23/Q23*100)-100</f>
        <v>-21.207563386334343</v>
      </c>
      <c r="U23" s="75">
        <v>11917</v>
      </c>
      <c r="V23" s="14">
        <f>P23/O23</f>
        <v>1222.3333333333333</v>
      </c>
      <c r="W23" s="75">
        <f>SUM(U23,P23)</f>
        <v>15584</v>
      </c>
      <c r="X23" s="77">
        <v>2404</v>
      </c>
      <c r="Y23" s="76">
        <f>SUM(X23,R23)</f>
        <v>3141</v>
      </c>
    </row>
    <row r="24" spans="1:25" ht="12.75">
      <c r="A24" s="72">
        <v>11</v>
      </c>
      <c r="B24" s="72" t="s">
        <v>48</v>
      </c>
      <c r="C24" s="93" t="s">
        <v>94</v>
      </c>
      <c r="D24" s="93" t="s">
        <v>95</v>
      </c>
      <c r="E24" s="15" t="s">
        <v>46</v>
      </c>
      <c r="F24" s="15" t="s">
        <v>47</v>
      </c>
      <c r="G24" s="37">
        <v>1</v>
      </c>
      <c r="H24" s="37">
        <v>1</v>
      </c>
      <c r="I24" s="24">
        <v>1790</v>
      </c>
      <c r="J24" s="24"/>
      <c r="K24" s="24">
        <v>389</v>
      </c>
      <c r="L24" s="24"/>
      <c r="M24" s="64"/>
      <c r="N24" s="14">
        <f>I24/H24</f>
        <v>1790</v>
      </c>
      <c r="O24" s="73">
        <v>1</v>
      </c>
      <c r="P24" s="14">
        <v>3076</v>
      </c>
      <c r="Q24" s="14"/>
      <c r="R24" s="14">
        <v>681</v>
      </c>
      <c r="S24" s="14"/>
      <c r="T24" s="64"/>
      <c r="U24" s="75">
        <v>568</v>
      </c>
      <c r="V24" s="14">
        <f>P24/O24</f>
        <v>3076</v>
      </c>
      <c r="W24" s="75">
        <f>SUM(U24,P24)</f>
        <v>3644</v>
      </c>
      <c r="X24" s="77">
        <v>321</v>
      </c>
      <c r="Y24" s="76">
        <f>SUM(X24,R24)</f>
        <v>1002</v>
      </c>
    </row>
    <row r="25" spans="1:25" ht="12.75" customHeight="1">
      <c r="A25" s="72">
        <v>12</v>
      </c>
      <c r="B25" s="72">
        <v>10</v>
      </c>
      <c r="C25" s="4" t="s">
        <v>75</v>
      </c>
      <c r="D25" s="4" t="s">
        <v>76</v>
      </c>
      <c r="E25" s="15" t="s">
        <v>77</v>
      </c>
      <c r="F25" s="15" t="s">
        <v>42</v>
      </c>
      <c r="G25" s="37">
        <v>3</v>
      </c>
      <c r="H25" s="37">
        <v>2</v>
      </c>
      <c r="I25" s="24">
        <v>1728</v>
      </c>
      <c r="J25" s="24">
        <v>2164</v>
      </c>
      <c r="K25" s="24">
        <v>310</v>
      </c>
      <c r="L25" s="24">
        <v>389</v>
      </c>
      <c r="M25" s="64">
        <f>(I25/J25*100)-100</f>
        <v>-20.147874306839185</v>
      </c>
      <c r="N25" s="14">
        <f>I25/H25</f>
        <v>864</v>
      </c>
      <c r="O25" s="73">
        <v>2</v>
      </c>
      <c r="P25" s="14">
        <v>2495</v>
      </c>
      <c r="Q25" s="14">
        <v>2929</v>
      </c>
      <c r="R25" s="24">
        <v>481</v>
      </c>
      <c r="S25" s="24">
        <v>565</v>
      </c>
      <c r="T25" s="64">
        <f>(P25/Q25*100)-100</f>
        <v>-14.81734380334585</v>
      </c>
      <c r="U25" s="77">
        <v>12283</v>
      </c>
      <c r="V25" s="14">
        <f>P25/O25</f>
        <v>1247.5</v>
      </c>
      <c r="W25" s="75">
        <f>SUM(U25,P25)</f>
        <v>14778</v>
      </c>
      <c r="X25" s="75">
        <v>2614</v>
      </c>
      <c r="Y25" s="76">
        <f>SUM(X25,R25)</f>
        <v>3095</v>
      </c>
    </row>
    <row r="26" spans="1:25" ht="12.75" customHeight="1">
      <c r="A26" s="72">
        <v>13</v>
      </c>
      <c r="B26" s="72">
        <v>13</v>
      </c>
      <c r="C26" s="4" t="s">
        <v>59</v>
      </c>
      <c r="D26" s="4" t="s">
        <v>60</v>
      </c>
      <c r="E26" s="15" t="s">
        <v>50</v>
      </c>
      <c r="F26" s="15" t="s">
        <v>49</v>
      </c>
      <c r="G26" s="37">
        <v>9</v>
      </c>
      <c r="H26" s="37">
        <v>14</v>
      </c>
      <c r="I26" s="14">
        <v>1905</v>
      </c>
      <c r="J26" s="14">
        <v>1256</v>
      </c>
      <c r="K26" s="22">
        <v>411</v>
      </c>
      <c r="L26" s="22">
        <v>263</v>
      </c>
      <c r="M26" s="64">
        <f>(I26/J26*100)-100</f>
        <v>51.671974522293</v>
      </c>
      <c r="N26" s="14">
        <f>I26/H26</f>
        <v>136.07142857142858</v>
      </c>
      <c r="O26" s="37">
        <v>14</v>
      </c>
      <c r="P26" s="22">
        <v>2291</v>
      </c>
      <c r="Q26" s="22">
        <v>1467</v>
      </c>
      <c r="R26" s="22">
        <v>494</v>
      </c>
      <c r="S26" s="22">
        <v>318</v>
      </c>
      <c r="T26" s="64">
        <f>(P26/Q26*100)-100</f>
        <v>56.16905248807089</v>
      </c>
      <c r="U26" s="77">
        <v>184737</v>
      </c>
      <c r="V26" s="14">
        <f>P26/O26</f>
        <v>163.64285714285714</v>
      </c>
      <c r="W26" s="75">
        <f>SUM(U26,P26)</f>
        <v>187028</v>
      </c>
      <c r="X26" s="75">
        <v>40413</v>
      </c>
      <c r="Y26" s="76">
        <f>SUM(X26,R26)</f>
        <v>40907</v>
      </c>
    </row>
    <row r="27" spans="1:25" ht="12.75">
      <c r="A27" s="72">
        <v>14</v>
      </c>
      <c r="B27" s="72" t="s">
        <v>48</v>
      </c>
      <c r="C27" s="4" t="s">
        <v>90</v>
      </c>
      <c r="D27" s="4" t="s">
        <v>91</v>
      </c>
      <c r="E27" s="15" t="s">
        <v>46</v>
      </c>
      <c r="F27" s="15" t="s">
        <v>49</v>
      </c>
      <c r="G27" s="37">
        <v>1</v>
      </c>
      <c r="H27" s="37">
        <v>1</v>
      </c>
      <c r="I27" s="24">
        <v>1323</v>
      </c>
      <c r="J27" s="24"/>
      <c r="K27" s="97">
        <v>284</v>
      </c>
      <c r="L27" s="97"/>
      <c r="M27" s="64"/>
      <c r="N27" s="14">
        <f>I27/H27</f>
        <v>1323</v>
      </c>
      <c r="O27" s="73">
        <v>1</v>
      </c>
      <c r="P27" s="22">
        <v>2199</v>
      </c>
      <c r="Q27" s="22"/>
      <c r="R27" s="22">
        <v>480</v>
      </c>
      <c r="S27" s="22"/>
      <c r="T27" s="64"/>
      <c r="U27" s="75">
        <v>4910</v>
      </c>
      <c r="V27" s="14">
        <f>P27/O27</f>
        <v>2199</v>
      </c>
      <c r="W27" s="75">
        <f>SUM(U27,P27)</f>
        <v>7109</v>
      </c>
      <c r="X27" s="77">
        <v>1439</v>
      </c>
      <c r="Y27" s="76">
        <f>SUM(X27,R27)</f>
        <v>1919</v>
      </c>
    </row>
    <row r="28" spans="1:25" ht="12.75">
      <c r="A28" s="72">
        <v>15</v>
      </c>
      <c r="B28" s="72">
        <v>16</v>
      </c>
      <c r="C28" s="4" t="s">
        <v>52</v>
      </c>
      <c r="D28" s="4" t="s">
        <v>53</v>
      </c>
      <c r="E28" s="15" t="s">
        <v>54</v>
      </c>
      <c r="F28" s="15" t="s">
        <v>55</v>
      </c>
      <c r="G28" s="37">
        <v>13</v>
      </c>
      <c r="H28" s="37">
        <v>17</v>
      </c>
      <c r="I28" s="24">
        <v>1015</v>
      </c>
      <c r="J28" s="24">
        <v>650</v>
      </c>
      <c r="K28" s="14">
        <v>200</v>
      </c>
      <c r="L28" s="14">
        <v>197</v>
      </c>
      <c r="M28" s="64">
        <f>(I28/J28*100)-100</f>
        <v>56.15384615384616</v>
      </c>
      <c r="N28" s="14">
        <f>I28/H28</f>
        <v>59.705882352941174</v>
      </c>
      <c r="O28" s="37">
        <v>17</v>
      </c>
      <c r="P28" s="14">
        <v>1562</v>
      </c>
      <c r="Q28" s="14">
        <v>871</v>
      </c>
      <c r="R28" s="14">
        <v>346</v>
      </c>
      <c r="S28" s="14">
        <v>249</v>
      </c>
      <c r="T28" s="64">
        <f>(P28/Q28*100)-100</f>
        <v>79.33409873708382</v>
      </c>
      <c r="U28" s="75">
        <v>145127</v>
      </c>
      <c r="V28" s="14">
        <f>P28/O28</f>
        <v>91.88235294117646</v>
      </c>
      <c r="W28" s="75">
        <f>SUM(U28,P28)</f>
        <v>146689</v>
      </c>
      <c r="X28" s="77">
        <v>32662</v>
      </c>
      <c r="Y28" s="76">
        <f>SUM(X28,R28)</f>
        <v>33008</v>
      </c>
    </row>
    <row r="29" spans="1:25" ht="12.75">
      <c r="A29" s="72">
        <v>16</v>
      </c>
      <c r="B29" s="72">
        <v>9</v>
      </c>
      <c r="C29" s="4" t="s">
        <v>56</v>
      </c>
      <c r="D29" s="4" t="s">
        <v>57</v>
      </c>
      <c r="E29" s="15" t="s">
        <v>46</v>
      </c>
      <c r="F29" s="15" t="s">
        <v>58</v>
      </c>
      <c r="G29" s="37">
        <v>11</v>
      </c>
      <c r="H29" s="37">
        <v>13</v>
      </c>
      <c r="I29" s="24">
        <v>1074</v>
      </c>
      <c r="J29" s="24">
        <v>2639</v>
      </c>
      <c r="K29" s="96">
        <v>226</v>
      </c>
      <c r="L29" s="96">
        <v>605</v>
      </c>
      <c r="M29" s="64">
        <f>(I29/J29*100)-100</f>
        <v>-59.30276619931792</v>
      </c>
      <c r="N29" s="14">
        <f>I29/H29</f>
        <v>82.61538461538461</v>
      </c>
      <c r="O29" s="73">
        <v>13</v>
      </c>
      <c r="P29" s="14">
        <v>1409</v>
      </c>
      <c r="Q29" s="14">
        <v>3639</v>
      </c>
      <c r="R29" s="14">
        <v>308</v>
      </c>
      <c r="S29" s="14">
        <v>849</v>
      </c>
      <c r="T29" s="64">
        <f>(P29/Q29*100)-100</f>
        <v>-61.28057158560044</v>
      </c>
      <c r="U29" s="89">
        <v>190958</v>
      </c>
      <c r="V29" s="14">
        <f>P29/O29</f>
        <v>108.38461538461539</v>
      </c>
      <c r="W29" s="75">
        <f>SUM(U29,P29)</f>
        <v>192367</v>
      </c>
      <c r="X29" s="77">
        <v>44508</v>
      </c>
      <c r="Y29" s="76">
        <f>SUM(X29,R29)</f>
        <v>44816</v>
      </c>
    </row>
    <row r="30" spans="1:25" ht="12.75">
      <c r="A30" s="72">
        <v>17</v>
      </c>
      <c r="B30" s="72">
        <v>14</v>
      </c>
      <c r="C30" s="4" t="s">
        <v>69</v>
      </c>
      <c r="D30" s="4" t="s">
        <v>69</v>
      </c>
      <c r="E30" s="15" t="s">
        <v>70</v>
      </c>
      <c r="F30" s="15" t="s">
        <v>63</v>
      </c>
      <c r="G30" s="37">
        <v>4</v>
      </c>
      <c r="H30" s="37">
        <v>9</v>
      </c>
      <c r="I30" s="96">
        <v>454</v>
      </c>
      <c r="J30" s="96">
        <v>667</v>
      </c>
      <c r="K30" s="97">
        <v>84</v>
      </c>
      <c r="L30" s="97">
        <v>125</v>
      </c>
      <c r="M30" s="64">
        <f>(I30/J30*100)-100</f>
        <v>-31.934032983508246</v>
      </c>
      <c r="N30" s="14">
        <f>I30/H30</f>
        <v>50.44444444444444</v>
      </c>
      <c r="O30" s="73">
        <v>9</v>
      </c>
      <c r="P30" s="14">
        <v>762</v>
      </c>
      <c r="Q30" s="14">
        <v>1109</v>
      </c>
      <c r="R30" s="14">
        <v>151</v>
      </c>
      <c r="S30" s="14">
        <v>235</v>
      </c>
      <c r="T30" s="64">
        <f>(P30/Q30*100)-100</f>
        <v>-31.289449954914346</v>
      </c>
      <c r="U30" s="75">
        <v>8079</v>
      </c>
      <c r="V30" s="14">
        <f>P30/O30</f>
        <v>84.66666666666667</v>
      </c>
      <c r="W30" s="75">
        <f>SUM(U30,P30)</f>
        <v>8841</v>
      </c>
      <c r="X30" s="75">
        <v>1778</v>
      </c>
      <c r="Y30" s="76">
        <f>SUM(X30,R30)</f>
        <v>1929</v>
      </c>
    </row>
    <row r="31" spans="1:25" ht="12.75">
      <c r="A31" s="72">
        <v>18</v>
      </c>
      <c r="B31" s="72">
        <v>12</v>
      </c>
      <c r="C31" s="95" t="s">
        <v>65</v>
      </c>
      <c r="D31" s="4" t="s">
        <v>66</v>
      </c>
      <c r="E31" s="15" t="s">
        <v>46</v>
      </c>
      <c r="F31" s="15" t="s">
        <v>47</v>
      </c>
      <c r="G31" s="37">
        <v>6</v>
      </c>
      <c r="H31" s="37">
        <v>2</v>
      </c>
      <c r="I31" s="24">
        <v>518</v>
      </c>
      <c r="J31" s="24">
        <v>1119</v>
      </c>
      <c r="K31" s="98">
        <v>95</v>
      </c>
      <c r="L31" s="98">
        <v>204</v>
      </c>
      <c r="M31" s="64">
        <f>(I31/J31*100)-100</f>
        <v>-53.70866845397676</v>
      </c>
      <c r="N31" s="14">
        <f>I31/H31</f>
        <v>259</v>
      </c>
      <c r="O31" s="73">
        <v>2</v>
      </c>
      <c r="P31" s="74">
        <v>670</v>
      </c>
      <c r="Q31" s="74">
        <v>1669</v>
      </c>
      <c r="R31" s="74">
        <v>126</v>
      </c>
      <c r="S31" s="74">
        <v>362</v>
      </c>
      <c r="T31" s="64">
        <f>(P31/Q31*100)-100</f>
        <v>-59.85620131815458</v>
      </c>
      <c r="U31" s="94">
        <v>19639</v>
      </c>
      <c r="V31" s="14">
        <f>P31/O31</f>
        <v>335</v>
      </c>
      <c r="W31" s="75">
        <f>SUM(U31,P31)</f>
        <v>20309</v>
      </c>
      <c r="X31" s="75">
        <v>3809</v>
      </c>
      <c r="Y31" s="76">
        <f>SUM(X31,R31)</f>
        <v>3935</v>
      </c>
    </row>
    <row r="32" spans="1:25" ht="12.75">
      <c r="A32" s="72">
        <v>19</v>
      </c>
      <c r="B32" s="72">
        <v>18</v>
      </c>
      <c r="C32" s="4" t="s">
        <v>61</v>
      </c>
      <c r="D32" s="4" t="s">
        <v>62</v>
      </c>
      <c r="E32" s="15" t="s">
        <v>46</v>
      </c>
      <c r="F32" s="15" t="s">
        <v>63</v>
      </c>
      <c r="G32" s="37">
        <v>8</v>
      </c>
      <c r="H32" s="37">
        <v>14</v>
      </c>
      <c r="I32" s="14">
        <v>492</v>
      </c>
      <c r="J32" s="14">
        <v>523</v>
      </c>
      <c r="K32" s="14">
        <v>132</v>
      </c>
      <c r="L32" s="14">
        <v>91</v>
      </c>
      <c r="M32" s="64">
        <f>(I32/J32*100)-100</f>
        <v>-5.927342256214146</v>
      </c>
      <c r="N32" s="14">
        <f>I32/H32</f>
        <v>35.142857142857146</v>
      </c>
      <c r="O32" s="38">
        <v>14</v>
      </c>
      <c r="P32" s="14">
        <v>545</v>
      </c>
      <c r="Q32" s="14">
        <v>570</v>
      </c>
      <c r="R32" s="14">
        <v>150</v>
      </c>
      <c r="S32" s="14">
        <v>102</v>
      </c>
      <c r="T32" s="64">
        <f>(P32/Q32*100)-100</f>
        <v>-4.3859649122806985</v>
      </c>
      <c r="U32" s="94">
        <v>70899</v>
      </c>
      <c r="V32" s="14">
        <f>P32/O32</f>
        <v>38.92857142857143</v>
      </c>
      <c r="W32" s="75">
        <f>SUM(U32,P32)</f>
        <v>71444</v>
      </c>
      <c r="X32" s="75">
        <v>15542</v>
      </c>
      <c r="Y32" s="76">
        <f>SUM(X32,R32)</f>
        <v>15692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7"/>
      <c r="L33" s="97"/>
      <c r="M33" s="64"/>
      <c r="N33" s="14"/>
      <c r="O33" s="73"/>
      <c r="P33" s="22"/>
      <c r="Q33" s="22"/>
      <c r="R33" s="22"/>
      <c r="S33" s="22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169</v>
      </c>
      <c r="I34" s="31">
        <f>SUM(I14:I33)</f>
        <v>170948</v>
      </c>
      <c r="J34" s="31">
        <v>232940</v>
      </c>
      <c r="K34" s="31">
        <f>SUM(K14:K33)</f>
        <v>30987</v>
      </c>
      <c r="L34" s="31">
        <v>44683</v>
      </c>
      <c r="M34" s="68">
        <f>(I34/J34*100)-100</f>
        <v>-26.612861681119597</v>
      </c>
      <c r="N34" s="32">
        <f>I34/H34</f>
        <v>1011.5266272189349</v>
      </c>
      <c r="O34" s="34">
        <f>SUM(O14:O33)</f>
        <v>169</v>
      </c>
      <c r="P34" s="31">
        <f>SUM(P14:P33)</f>
        <v>266134</v>
      </c>
      <c r="Q34" s="31">
        <v>348995</v>
      </c>
      <c r="R34" s="31">
        <f>SUM(R14:R33)</f>
        <v>53047</v>
      </c>
      <c r="S34" s="31">
        <v>70166</v>
      </c>
      <c r="T34" s="68">
        <f>(P34/Q34*100)-100</f>
        <v>-23.742747030759745</v>
      </c>
      <c r="U34" s="78">
        <f>SUM(U14:U33)</f>
        <v>1546901</v>
      </c>
      <c r="V34" s="90">
        <f>P34/O34</f>
        <v>1574.7573964497042</v>
      </c>
      <c r="W34" s="92">
        <f>SUM(U34,P34)</f>
        <v>1813035</v>
      </c>
      <c r="X34" s="91">
        <f>SUM(X14:X33)</f>
        <v>329334</v>
      </c>
      <c r="Y34" s="35">
        <f>SUM(Y14:Y33)</f>
        <v>381643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14 - Dec</v>
      </c>
      <c r="L4" s="20"/>
      <c r="M4" s="62" t="str">
        <f>'WEEKLY COMPETITIVE REPORT'!M4</f>
        <v>16 -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13 - Dec</v>
      </c>
      <c r="L5" s="7"/>
      <c r="M5" s="63" t="str">
        <f>'WEEKLY COMPETITIVE REPORT'!M5</f>
        <v>19 -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41263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HOBBIT: AN UNEXPECTED JOURNEY</v>
      </c>
      <c r="D14" s="4" t="str">
        <f>'WEEKLY COMPETITIVE REPORT'!D14</f>
        <v>HOBIT: NEPRIČAKOVANO POTOVANJE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26</v>
      </c>
      <c r="I14" s="14">
        <f>'WEEKLY COMPETITIVE REPORT'!I14/Y4</f>
        <v>130181.5050344462</v>
      </c>
      <c r="J14" s="14">
        <f>'WEEKLY COMPETITIVE REPORT'!J14/Y4</f>
        <v>0</v>
      </c>
      <c r="K14" s="22">
        <f>'WEEKLY COMPETITIVE REPORT'!K14</f>
        <v>16733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5006.980962863316</v>
      </c>
      <c r="O14" s="37">
        <f>'WEEKLY COMPETITIVE REPORT'!O14</f>
        <v>26</v>
      </c>
      <c r="P14" s="14">
        <f>'WEEKLY COMPETITIVE REPORT'!P14/Y4</f>
        <v>212629.835718071</v>
      </c>
      <c r="Q14" s="14">
        <f>'WEEKLY COMPETITIVE REPORT'!Q14/Y4</f>
        <v>0</v>
      </c>
      <c r="R14" s="22">
        <f>'WEEKLY COMPETITIVE REPORT'!R14</f>
        <v>30131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8178.070604541193</v>
      </c>
      <c r="W14" s="25">
        <f aca="true" t="shared" si="2" ref="W14:W20">P14+U14</f>
        <v>212629.835718071</v>
      </c>
      <c r="X14" s="22">
        <f>'WEEKLY COMPETITIVE REPORT'!X14</f>
        <v>0</v>
      </c>
      <c r="Y14" s="56">
        <f>'WEEKLY COMPETITIVE REPORT'!Y14</f>
        <v>30131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RISE OF THE GUARDIANS</v>
      </c>
      <c r="D15" s="4" t="str">
        <f>'WEEKLY COMPETITIVE REPORT'!D15</f>
        <v>PET LEGEND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3</v>
      </c>
      <c r="H15" s="37">
        <f>'WEEKLY COMPETITIVE REPORT'!H15</f>
        <v>14</v>
      </c>
      <c r="I15" s="14">
        <f>'WEEKLY COMPETITIVE REPORT'!I15/Y4</f>
        <v>25661.10227874934</v>
      </c>
      <c r="J15" s="14">
        <f>'WEEKLY COMPETITIVE REPORT'!J15/Y4</f>
        <v>18276.364599894012</v>
      </c>
      <c r="K15" s="22">
        <f>'WEEKLY COMPETITIVE REPORT'!K15</f>
        <v>3926</v>
      </c>
      <c r="L15" s="22">
        <f>'WEEKLY COMPETITIVE REPORT'!L15</f>
        <v>2779</v>
      </c>
      <c r="M15" s="64">
        <f>'WEEKLY COMPETITIVE REPORT'!M15</f>
        <v>40.40594418267489</v>
      </c>
      <c r="N15" s="14">
        <f t="shared" si="0"/>
        <v>1832.935877053524</v>
      </c>
      <c r="O15" s="37">
        <f>'WEEKLY COMPETITIVE REPORT'!O15</f>
        <v>14</v>
      </c>
      <c r="P15" s="14">
        <f>'WEEKLY COMPETITIVE REPORT'!P15/Y4</f>
        <v>34585.32061473238</v>
      </c>
      <c r="Q15" s="14">
        <f>'WEEKLY COMPETITIVE REPORT'!Q15/Y4</f>
        <v>28473.76788553259</v>
      </c>
      <c r="R15" s="22">
        <f>'WEEKLY COMPETITIVE REPORT'!R15</f>
        <v>5732</v>
      </c>
      <c r="S15" s="22">
        <f>'WEEKLY COMPETITIVE REPORT'!S15</f>
        <v>4761</v>
      </c>
      <c r="T15" s="64">
        <f>'WEEKLY COMPETITIVE REPORT'!T15</f>
        <v>21.463800483900997</v>
      </c>
      <c r="U15" s="14">
        <f>'WEEKLY COMPETITIVE REPORT'!U15/Y4</f>
        <v>73709.59194488607</v>
      </c>
      <c r="V15" s="14">
        <f t="shared" si="1"/>
        <v>2470.3800439094557</v>
      </c>
      <c r="W15" s="25">
        <f t="shared" si="2"/>
        <v>108294.91255961845</v>
      </c>
      <c r="X15" s="22">
        <f>'WEEKLY COMPETITIVE REPORT'!X15</f>
        <v>12087</v>
      </c>
      <c r="Y15" s="56">
        <f>'WEEKLY COMPETITIVE REPORT'!Y15</f>
        <v>17819</v>
      </c>
    </row>
    <row r="16" spans="1:25" ht="12.75">
      <c r="A16" s="50">
        <v>3</v>
      </c>
      <c r="B16" s="4">
        <f>'WEEKLY COMPETITIVE REPORT'!B16</f>
        <v>6</v>
      </c>
      <c r="C16" s="4" t="str">
        <f>'WEEKLY COMPETITIVE REPORT'!C16</f>
        <v>SANTA'S APPRENTICE</v>
      </c>
      <c r="D16" s="4" t="str">
        <f>'WEEKLY COMPETITIVE REPORT'!D16</f>
        <v>BOŽIČKOV VAJENEC</v>
      </c>
      <c r="E16" s="4" t="str">
        <f>'WEEKLY COMPETITIVE REPORT'!E16</f>
        <v>IND</v>
      </c>
      <c r="F16" s="4" t="str">
        <f>'WEEKLY COMPETITIVE REPORT'!F16</f>
        <v>FIVIA</v>
      </c>
      <c r="G16" s="37">
        <f>'WEEKLY COMPETITIVE REPORT'!G16</f>
        <v>2</v>
      </c>
      <c r="H16" s="37">
        <f>'WEEKLY COMPETITIVE REPORT'!H16</f>
        <v>10</v>
      </c>
      <c r="I16" s="14">
        <f>'WEEKLY COMPETITIVE REPORT'!I16/Y4</f>
        <v>11583.20084790673</v>
      </c>
      <c r="J16" s="14">
        <f>'WEEKLY COMPETITIVE REPORT'!J16/Y4</f>
        <v>3977.212506624271</v>
      </c>
      <c r="K16" s="22">
        <f>'WEEKLY COMPETITIVE REPORT'!K16</f>
        <v>1894</v>
      </c>
      <c r="L16" s="22">
        <f>'WEEKLY COMPETITIVE REPORT'!L16</f>
        <v>617</v>
      </c>
      <c r="M16" s="64">
        <f>'WEEKLY COMPETITIVE REPORT'!M16</f>
        <v>191.23917388407727</v>
      </c>
      <c r="N16" s="14">
        <f t="shared" si="0"/>
        <v>1158.320084790673</v>
      </c>
      <c r="O16" s="37">
        <f>'WEEKLY COMPETITIVE REPORT'!O16</f>
        <v>10</v>
      </c>
      <c r="P16" s="14">
        <f>'WEEKLY COMPETITIVE REPORT'!P16/Y4</f>
        <v>20771.065182829887</v>
      </c>
      <c r="Q16" s="14">
        <f>'WEEKLY COMPETITIVE REPORT'!Q16/Y4</f>
        <v>8031.266560678325</v>
      </c>
      <c r="R16" s="22">
        <f>'WEEKLY COMPETITIVE REPORT'!R16</f>
        <v>4049</v>
      </c>
      <c r="S16" s="22">
        <f>'WEEKLY COMPETITIVE REPORT'!S16</f>
        <v>1394</v>
      </c>
      <c r="T16" s="64">
        <f>'WEEKLY COMPETITIVE REPORT'!T16</f>
        <v>158.62751567139554</v>
      </c>
      <c r="U16" s="14">
        <f>'WEEKLY COMPETITIVE REPORT'!U16/Y4</f>
        <v>12163.487016428193</v>
      </c>
      <c r="V16" s="14">
        <f t="shared" si="1"/>
        <v>2077.106518282989</v>
      </c>
      <c r="W16" s="25">
        <f t="shared" si="2"/>
        <v>32934.552199258076</v>
      </c>
      <c r="X16" s="22">
        <f>'WEEKLY COMPETITIVE REPORT'!X16</f>
        <v>2514</v>
      </c>
      <c r="Y16" s="56">
        <f>'WEEKLY COMPETITIVE REPORT'!Y16</f>
        <v>6563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SKYFALL</v>
      </c>
      <c r="D17" s="4" t="str">
        <f>'WEEKLY COMPETITIVE REPORT'!D17</f>
        <v>SKYFALL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7</v>
      </c>
      <c r="H17" s="37">
        <f>'WEEKLY COMPETITIVE REPORT'!H17</f>
        <v>14</v>
      </c>
      <c r="I17" s="14">
        <f>'WEEKLY COMPETITIVE REPORT'!I17/Y4</f>
        <v>10993.640699523052</v>
      </c>
      <c r="J17" s="14">
        <f>'WEEKLY COMPETITIVE REPORT'!J17/Y4</f>
        <v>13151.828298887121</v>
      </c>
      <c r="K17" s="22">
        <f>'WEEKLY COMPETITIVE REPORT'!K17</f>
        <v>1469</v>
      </c>
      <c r="L17" s="22">
        <f>'WEEKLY COMPETITIVE REPORT'!L17</f>
        <v>1944</v>
      </c>
      <c r="M17" s="64">
        <f>'WEEKLY COMPETITIVE REPORT'!M17</f>
        <v>-16.40979147778785</v>
      </c>
      <c r="N17" s="14">
        <f t="shared" si="0"/>
        <v>785.2600499659322</v>
      </c>
      <c r="O17" s="37">
        <f>'WEEKLY COMPETITIVE REPORT'!O17</f>
        <v>14</v>
      </c>
      <c r="P17" s="14">
        <f>'WEEKLY COMPETITIVE REPORT'!P17/Y4</f>
        <v>15104.663487016427</v>
      </c>
      <c r="Q17" s="14">
        <f>'WEEKLY COMPETITIVE REPORT'!Q17/Y4</f>
        <v>18273.71489136195</v>
      </c>
      <c r="R17" s="22">
        <f>'WEEKLY COMPETITIVE REPORT'!R17</f>
        <v>2338</v>
      </c>
      <c r="S17" s="22">
        <f>'WEEKLY COMPETITIVE REPORT'!S17</f>
        <v>2865</v>
      </c>
      <c r="T17" s="64">
        <f>'WEEKLY COMPETITIVE REPORT'!T17</f>
        <v>-17.342130065975496</v>
      </c>
      <c r="U17" s="14">
        <f>'WEEKLY COMPETITIVE REPORT'!U17/Y4</f>
        <v>670499.4700582935</v>
      </c>
      <c r="V17" s="14">
        <f t="shared" si="1"/>
        <v>1078.9045347868876</v>
      </c>
      <c r="W17" s="25">
        <f t="shared" si="2"/>
        <v>685604.13354531</v>
      </c>
      <c r="X17" s="22">
        <f>'WEEKLY COMPETITIVE REPORT'!X17</f>
        <v>100992</v>
      </c>
      <c r="Y17" s="56">
        <f>'WEEKLY COMPETITIVE REPORT'!Y17</f>
        <v>103330</v>
      </c>
    </row>
    <row r="18" spans="1:25" ht="13.5" customHeight="1">
      <c r="A18" s="50">
        <v>5</v>
      </c>
      <c r="B18" s="4">
        <f>'WEEKLY COMPETITIVE REPORT'!B18</f>
        <v>2</v>
      </c>
      <c r="C18" s="4" t="str">
        <f>'WEEKLY COMPETITIVE REPORT'!C18</f>
        <v>TWILIGHT SAGA: BREAKING DAWN</v>
      </c>
      <c r="D18" s="4" t="str">
        <f>'WEEKLY COMPETITIVE REPORT'!D18</f>
        <v>SOMRAK SAGA: JUTRANJA ZARJA 2. DEL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11</v>
      </c>
      <c r="I18" s="14">
        <f>'WEEKLY COMPETITIVE REPORT'!I18/Y4</f>
        <v>7513.248542660307</v>
      </c>
      <c r="J18" s="14">
        <f>'WEEKLY COMPETITIVE REPORT'!J18/Y4</f>
        <v>13869.899311075782</v>
      </c>
      <c r="K18" s="22">
        <f>'WEEKLY COMPETITIVE REPORT'!K18</f>
        <v>1150</v>
      </c>
      <c r="L18" s="22">
        <f>'WEEKLY COMPETITIVE REPORT'!L18</f>
        <v>2001</v>
      </c>
      <c r="M18" s="64">
        <f>'WEEKLY COMPETITIVE REPORT'!M18</f>
        <v>-45.83054733021301</v>
      </c>
      <c r="N18" s="14">
        <f t="shared" si="0"/>
        <v>683.0225947873006</v>
      </c>
      <c r="O18" s="37">
        <f>'WEEKLY COMPETITIVE REPORT'!O18</f>
        <v>11</v>
      </c>
      <c r="P18" s="14">
        <f>'WEEKLY COMPETITIVE REPORT'!P18/Y4</f>
        <v>11364.599894011659</v>
      </c>
      <c r="Q18" s="14">
        <f>'WEEKLY COMPETITIVE REPORT'!Q18/Y4</f>
        <v>18987.811340752516</v>
      </c>
      <c r="R18" s="22">
        <f>'WEEKLY COMPETITIVE REPORT'!R18</f>
        <v>1850</v>
      </c>
      <c r="S18" s="22">
        <f>'WEEKLY COMPETITIVE REPORT'!S18</f>
        <v>3057</v>
      </c>
      <c r="T18" s="64">
        <f>'WEEKLY COMPETITIVE REPORT'!T18</f>
        <v>-40.14792073681272</v>
      </c>
      <c r="U18" s="14">
        <f>'WEEKLY COMPETITIVE REPORT'!U18/Y4</f>
        <v>344711.18177000526</v>
      </c>
      <c r="V18" s="14">
        <f t="shared" si="1"/>
        <v>1033.145444910151</v>
      </c>
      <c r="W18" s="25">
        <f t="shared" si="2"/>
        <v>356075.78166401695</v>
      </c>
      <c r="X18" s="22">
        <f>'WEEKLY COMPETITIVE REPORT'!X18</f>
        <v>55331</v>
      </c>
      <c r="Y18" s="56">
        <f>'WEEKLY COMPETITIVE REPORT'!Y18</f>
        <v>57181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CLOUD ATLAS</v>
      </c>
      <c r="D19" s="4" t="str">
        <f>'WEEKLY COMPETITIVE REPORT'!D19</f>
        <v>ATLAS OBLAKOV</v>
      </c>
      <c r="E19" s="4" t="str">
        <f>'WEEKLY COMPETITIVE REPORT'!E19</f>
        <v>IND</v>
      </c>
      <c r="F19" s="4" t="str">
        <f>'WEEKLY COMPETITIVE REPORT'!F19</f>
        <v>Cinemania</v>
      </c>
      <c r="G19" s="37">
        <f>'WEEKLY COMPETITIVE REPORT'!G19</f>
        <v>4</v>
      </c>
      <c r="H19" s="37">
        <f>'WEEKLY COMPETITIVE REPORT'!H19</f>
        <v>7</v>
      </c>
      <c r="I19" s="14">
        <f>'WEEKLY COMPETITIVE REPORT'!I19/Y4</f>
        <v>7474.827768945415</v>
      </c>
      <c r="J19" s="14">
        <f>'WEEKLY COMPETITIVE REPORT'!J19/Y4</f>
        <v>8850.02649708532</v>
      </c>
      <c r="K19" s="22">
        <f>'WEEKLY COMPETITIVE REPORT'!K19</f>
        <v>977</v>
      </c>
      <c r="L19" s="22">
        <f>'WEEKLY COMPETITIVE REPORT'!L19</f>
        <v>1142</v>
      </c>
      <c r="M19" s="64">
        <f>'WEEKLY COMPETITIVE REPORT'!M19</f>
        <v>-15.538922155688624</v>
      </c>
      <c r="N19" s="14">
        <f t="shared" si="0"/>
        <v>1067.8325384207735</v>
      </c>
      <c r="O19" s="37">
        <f>'WEEKLY COMPETITIVE REPORT'!O19</f>
        <v>7</v>
      </c>
      <c r="P19" s="14">
        <f>'WEEKLY COMPETITIVE REPORT'!P19/Y4</f>
        <v>11267.885532591414</v>
      </c>
      <c r="Q19" s="14">
        <f>'WEEKLY COMPETITIVE REPORT'!Q19/Y4</f>
        <v>15561.73820879703</v>
      </c>
      <c r="R19" s="22">
        <f>'WEEKLY COMPETITIVE REPORT'!R19</f>
        <v>1595</v>
      </c>
      <c r="S19" s="22">
        <f>'WEEKLY COMPETITIVE REPORT'!S19</f>
        <v>2247</v>
      </c>
      <c r="T19" s="64">
        <f>'WEEKLY COMPETITIVE REPORT'!T19</f>
        <v>-27.59237187127532</v>
      </c>
      <c r="U19" s="14">
        <f>'WEEKLY COMPETITIVE REPORT'!U19/Y4</f>
        <v>73265.76576576577</v>
      </c>
      <c r="V19" s="14">
        <f t="shared" si="1"/>
        <v>1609.6979332273447</v>
      </c>
      <c r="W19" s="25">
        <f t="shared" si="2"/>
        <v>84533.65129835719</v>
      </c>
      <c r="X19" s="22">
        <f>'WEEKLY COMPETITIVE REPORT'!X19</f>
        <v>10599</v>
      </c>
      <c r="Y19" s="56">
        <f>'WEEKLY COMPETITIVE REPORT'!Y19</f>
        <v>12194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LOVE IS ALL YOU NEED</v>
      </c>
      <c r="D20" s="4" t="str">
        <f>'WEEKLY COMPETITIVE REPORT'!D20</f>
        <v>LJUBEZEN JE VSE KAR POTREBUJEŠ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1</v>
      </c>
      <c r="H20" s="37">
        <f>'WEEKLY COMPETITIVE REPORT'!H20</f>
        <v>4</v>
      </c>
      <c r="I20" s="14">
        <f>'WEEKLY COMPETITIVE REPORT'!I20/Y4</f>
        <v>7897.456279809221</v>
      </c>
      <c r="J20" s="14">
        <f>'WEEKLY COMPETITIVE REPORT'!J20/Y4</f>
        <v>0</v>
      </c>
      <c r="K20" s="22">
        <f>'WEEKLY COMPETITIVE REPORT'!K20</f>
        <v>1106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1974.3640699523053</v>
      </c>
      <c r="O20" s="37">
        <f>'WEEKLY COMPETITIVE REPORT'!O20</f>
        <v>4</v>
      </c>
      <c r="P20" s="14">
        <f>'WEEKLY COMPETITIVE REPORT'!P20/Y4</f>
        <v>11127.450980392157</v>
      </c>
      <c r="Q20" s="14">
        <f>'WEEKLY COMPETITIVE REPORT'!Q20/Y4</f>
        <v>0</v>
      </c>
      <c r="R20" s="22">
        <f>'WEEKLY COMPETITIVE REPORT'!R20</f>
        <v>1738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2781.8627450980393</v>
      </c>
      <c r="W20" s="25">
        <f t="shared" si="2"/>
        <v>11127.450980392157</v>
      </c>
      <c r="X20" s="22">
        <f>'WEEKLY COMPETITIVE REPORT'!X20</f>
        <v>0</v>
      </c>
      <c r="Y20" s="56">
        <f>'WEEKLY COMPETITIVE REPORT'!Y20</f>
        <v>1738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THE ORANGES</v>
      </c>
      <c r="D21" s="4" t="str">
        <f>'WEEKLY COMPETITIVE REPORT'!D21</f>
        <v>HČERKA NAJBOLJŠEGA PRIJATELJA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2</v>
      </c>
      <c r="H21" s="37">
        <f>'WEEKLY COMPETITIVE REPORT'!H21</f>
        <v>4</v>
      </c>
      <c r="I21" s="14">
        <f>'WEEKLY COMPETITIVE REPORT'!I21/Y4</f>
        <v>4483.306836248013</v>
      </c>
      <c r="J21" s="14">
        <f>'WEEKLY COMPETITIVE REPORT'!J21/Y4</f>
        <v>6271.860095389507</v>
      </c>
      <c r="K21" s="22">
        <f>'WEEKLY COMPETITIVE REPORT'!K21</f>
        <v>631</v>
      </c>
      <c r="L21" s="22">
        <f>'WEEKLY COMPETITIVE REPORT'!L21</f>
        <v>878</v>
      </c>
      <c r="M21" s="64">
        <f>'WEEKLY COMPETITIVE REPORT'!M21</f>
        <v>-28.51711026615969</v>
      </c>
      <c r="N21" s="14">
        <f aca="true" t="shared" si="3" ref="N21:N33">I21/H21</f>
        <v>1120.8267090620031</v>
      </c>
      <c r="O21" s="37">
        <f>'WEEKLY COMPETITIVE REPORT'!O21</f>
        <v>4</v>
      </c>
      <c r="P21" s="14">
        <f>'WEEKLY COMPETITIVE REPORT'!P21/Y4</f>
        <v>6051.934287228405</v>
      </c>
      <c r="Q21" s="14">
        <f>'WEEKLY COMPETITIVE REPORT'!Q21/Y4</f>
        <v>8824.854266030736</v>
      </c>
      <c r="R21" s="22">
        <f>'WEEKLY COMPETITIVE REPORT'!R21</f>
        <v>922</v>
      </c>
      <c r="S21" s="22">
        <f>'WEEKLY COMPETITIVE REPORT'!S21</f>
        <v>1369</v>
      </c>
      <c r="T21" s="64">
        <f>'WEEKLY COMPETITIVE REPORT'!T21</f>
        <v>-31.42170845218436</v>
      </c>
      <c r="U21" s="14">
        <f>'WEEKLY COMPETITIVE REPORT'!U21/Y4</f>
        <v>8824.854266030736</v>
      </c>
      <c r="V21" s="14">
        <f aca="true" t="shared" si="4" ref="V21:V33">P21/O21</f>
        <v>1512.9835718071013</v>
      </c>
      <c r="W21" s="25">
        <f aca="true" t="shared" si="5" ref="W21:W33">P21+U21</f>
        <v>14876.78855325914</v>
      </c>
      <c r="X21" s="22">
        <f>'WEEKLY COMPETITIVE REPORT'!X21</f>
        <v>1369</v>
      </c>
      <c r="Y21" s="56">
        <f>'WEEKLY COMPETITIVE REPORT'!Y21</f>
        <v>2291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KILLING THEM SOFTLY</v>
      </c>
      <c r="D22" s="4" t="str">
        <f>'WEEKLY COMPETITIVE REPORT'!D22</f>
        <v>UBIJ JIH NEŽNO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2</v>
      </c>
      <c r="H22" s="37">
        <f>'WEEKLY COMPETITIVE REPORT'!H22</f>
        <v>3</v>
      </c>
      <c r="I22" s="14">
        <f>'WEEKLY COMPETITIVE REPORT'!I22/Y4</f>
        <v>3428.7228404875464</v>
      </c>
      <c r="J22" s="14">
        <f>'WEEKLY COMPETITIVE REPORT'!J22/Y4</f>
        <v>4489.931107578166</v>
      </c>
      <c r="K22" s="22">
        <f>'WEEKLY COMPETITIVE REPORT'!K22</f>
        <v>467</v>
      </c>
      <c r="L22" s="22">
        <f>'WEEKLY COMPETITIVE REPORT'!L22</f>
        <v>633</v>
      </c>
      <c r="M22" s="64">
        <f>'WEEKLY COMPETITIVE REPORT'!M22</f>
        <v>-23.63529064620832</v>
      </c>
      <c r="N22" s="14">
        <f t="shared" si="3"/>
        <v>1142.9076134958489</v>
      </c>
      <c r="O22" s="37">
        <f>'WEEKLY COMPETITIVE REPORT'!O22</f>
        <v>3</v>
      </c>
      <c r="P22" s="14">
        <f>'WEEKLY COMPETITIVE REPORT'!P22/Y4</f>
        <v>4943.031266560678</v>
      </c>
      <c r="Q22" s="14">
        <f>'WEEKLY COMPETITIVE REPORT'!Q22/Y4</f>
        <v>6258.6115527291995</v>
      </c>
      <c r="R22" s="22">
        <f>'WEEKLY COMPETITIVE REPORT'!R22</f>
        <v>738</v>
      </c>
      <c r="S22" s="22">
        <f>'WEEKLY COMPETITIVE REPORT'!S22</f>
        <v>952</v>
      </c>
      <c r="T22" s="64">
        <f>'WEEKLY COMPETITIVE REPORT'!T22</f>
        <v>-21.020321761219307</v>
      </c>
      <c r="U22" s="14">
        <f>'WEEKLY COMPETITIVE REPORT'!U22/Y4</f>
        <v>6258.6115527291995</v>
      </c>
      <c r="V22" s="14">
        <f t="shared" si="4"/>
        <v>1647.6770888535593</v>
      </c>
      <c r="W22" s="25">
        <f t="shared" si="5"/>
        <v>11201.642819289878</v>
      </c>
      <c r="X22" s="22">
        <f>'WEEKLY COMPETITIVE REPORT'!X22</f>
        <v>952</v>
      </c>
      <c r="Y22" s="56">
        <f>'WEEKLY COMPETITIVE REPORT'!Y22</f>
        <v>952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UN PLAN PARFAIT</v>
      </c>
      <c r="D23" s="4" t="str">
        <f>'WEEKLY COMPETITIVE REPORT'!D23</f>
        <v>ČUDOVIT NAČRT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3</v>
      </c>
      <c r="H23" s="37">
        <f>'WEEKLY COMPETITIVE REPORT'!H23</f>
        <v>3</v>
      </c>
      <c r="I23" s="14">
        <f>'WEEKLY COMPETITIVE REPORT'!I23/Y4</f>
        <v>3619.501854795972</v>
      </c>
      <c r="J23" s="14">
        <f>'WEEKLY COMPETITIVE REPORT'!J23/Y4</f>
        <v>4108.373078961314</v>
      </c>
      <c r="K23" s="22">
        <f>'WEEKLY COMPETITIVE REPORT'!K23</f>
        <v>503</v>
      </c>
      <c r="L23" s="22">
        <f>'WEEKLY COMPETITIVE REPORT'!L23</f>
        <v>567</v>
      </c>
      <c r="M23" s="64">
        <f>'WEEKLY COMPETITIVE REPORT'!M23</f>
        <v>-11.89938729442116</v>
      </c>
      <c r="N23" s="14">
        <f t="shared" si="3"/>
        <v>1206.500618265324</v>
      </c>
      <c r="O23" s="37">
        <f>'WEEKLY COMPETITIVE REPORT'!O23</f>
        <v>3</v>
      </c>
      <c r="P23" s="14">
        <f>'WEEKLY COMPETITIVE REPORT'!P23/Y4</f>
        <v>4858.240593534711</v>
      </c>
      <c r="Q23" s="14">
        <f>'WEEKLY COMPETITIVE REPORT'!Q23/Y4</f>
        <v>6165.871754107048</v>
      </c>
      <c r="R23" s="22">
        <f>'WEEKLY COMPETITIVE REPORT'!R23</f>
        <v>737</v>
      </c>
      <c r="S23" s="22">
        <f>'WEEKLY COMPETITIVE REPORT'!S23</f>
        <v>965</v>
      </c>
      <c r="T23" s="64">
        <f>'WEEKLY COMPETITIVE REPORT'!T23</f>
        <v>-21.207563386334343</v>
      </c>
      <c r="U23" s="14">
        <f>'WEEKLY COMPETITIVE REPORT'!U23/Y4</f>
        <v>15788.288288288288</v>
      </c>
      <c r="V23" s="14">
        <f t="shared" si="4"/>
        <v>1619.4135311782368</v>
      </c>
      <c r="W23" s="25">
        <f t="shared" si="5"/>
        <v>20646.528881822996</v>
      </c>
      <c r="X23" s="22">
        <f>'WEEKLY COMPETITIVE REPORT'!X23</f>
        <v>2404</v>
      </c>
      <c r="Y23" s="56">
        <f>'WEEKLY COMPETITIVE REPORT'!Y23</f>
        <v>3141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A ROYAL AFFAIR</v>
      </c>
      <c r="D24" s="4" t="str">
        <f>'WEEKLY COMPETITIVE REPORT'!D24</f>
        <v>KRALJEVSKA AFERA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1</v>
      </c>
      <c r="H24" s="37">
        <f>'WEEKLY COMPETITIVE REPORT'!H24</f>
        <v>1</v>
      </c>
      <c r="I24" s="14">
        <f>'WEEKLY COMPETITIVE REPORT'!I24/Y4</f>
        <v>2371.4891361950185</v>
      </c>
      <c r="J24" s="14">
        <f>'WEEKLY COMPETITIVE REPORT'!J24/Y4</f>
        <v>0</v>
      </c>
      <c r="K24" s="22">
        <f>'WEEKLY COMPETITIVE REPORT'!K24</f>
        <v>389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2371.4891361950185</v>
      </c>
      <c r="O24" s="37">
        <f>'WEEKLY COMPETITIVE REPORT'!O24</f>
        <v>1</v>
      </c>
      <c r="P24" s="14">
        <f>'WEEKLY COMPETITIVE REPORT'!P24/Y4</f>
        <v>4075.2517223105456</v>
      </c>
      <c r="Q24" s="14">
        <f>'WEEKLY COMPETITIVE REPORT'!Q24/Y4</f>
        <v>0</v>
      </c>
      <c r="R24" s="22">
        <f>'WEEKLY COMPETITIVE REPORT'!R24</f>
        <v>681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752.5172231054584</v>
      </c>
      <c r="V24" s="14">
        <f t="shared" si="4"/>
        <v>4075.2517223105456</v>
      </c>
      <c r="W24" s="25">
        <f t="shared" si="5"/>
        <v>4827.768945416004</v>
      </c>
      <c r="X24" s="22">
        <f>'WEEKLY COMPETITIVE REPORT'!X24</f>
        <v>321</v>
      </c>
      <c r="Y24" s="56">
        <f>'WEEKLY COMPETITIVE REPORT'!Y24</f>
        <v>1002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ARGO</v>
      </c>
      <c r="D25" s="4" t="str">
        <f>'WEEKLY COMPETITIVE REPORT'!D25</f>
        <v>MISIJA ARGO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3</v>
      </c>
      <c r="H25" s="37">
        <f>'WEEKLY COMPETITIVE REPORT'!H25</f>
        <v>2</v>
      </c>
      <c r="I25" s="14">
        <f>'WEEKLY COMPETITIVE REPORT'!I25/Y4</f>
        <v>2289.3481717011127</v>
      </c>
      <c r="J25" s="14">
        <f>'WEEKLY COMPETITIVE REPORT'!J25/Y4</f>
        <v>2866.984631690514</v>
      </c>
      <c r="K25" s="22">
        <f>'WEEKLY COMPETITIVE REPORT'!K25</f>
        <v>310</v>
      </c>
      <c r="L25" s="22">
        <f>'WEEKLY COMPETITIVE REPORT'!L25</f>
        <v>389</v>
      </c>
      <c r="M25" s="64">
        <f>'WEEKLY COMPETITIVE REPORT'!M25</f>
        <v>-20.147874306839185</v>
      </c>
      <c r="N25" s="14">
        <f t="shared" si="3"/>
        <v>1144.6740858505564</v>
      </c>
      <c r="O25" s="37">
        <f>'WEEKLY COMPETITIVE REPORT'!O25</f>
        <v>2</v>
      </c>
      <c r="P25" s="14">
        <f>'WEEKLY COMPETITIVE REPORT'!P25/Y4</f>
        <v>3305.5113937466876</v>
      </c>
      <c r="Q25" s="14">
        <f>'WEEKLY COMPETITIVE REPORT'!Q25/Y4</f>
        <v>3880.4981452040274</v>
      </c>
      <c r="R25" s="22">
        <f>'WEEKLY COMPETITIVE REPORT'!R25</f>
        <v>481</v>
      </c>
      <c r="S25" s="22">
        <f>'WEEKLY COMPETITIVE REPORT'!S25</f>
        <v>565</v>
      </c>
      <c r="T25" s="64">
        <f>'WEEKLY COMPETITIVE REPORT'!T25</f>
        <v>-14.81734380334585</v>
      </c>
      <c r="U25" s="14">
        <f>'WEEKLY COMPETITIVE REPORT'!U25/Y4</f>
        <v>16273.184949655537</v>
      </c>
      <c r="V25" s="14">
        <f t="shared" si="4"/>
        <v>1652.7556968733438</v>
      </c>
      <c r="W25" s="25">
        <f t="shared" si="5"/>
        <v>19578.696343402225</v>
      </c>
      <c r="X25" s="22">
        <f>'WEEKLY COMPETITIVE REPORT'!X25</f>
        <v>2614</v>
      </c>
      <c r="Y25" s="56">
        <f>'WEEKLY COMPETITIVE REPORT'!Y25</f>
        <v>3095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HOTEL TRANSYLVANIA 3D</v>
      </c>
      <c r="D26" s="4" t="str">
        <f>'WEEKLY COMPETITIVE REPORT'!D26</f>
        <v>HOTEL TRANSILVANIJA 3D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9</v>
      </c>
      <c r="H26" s="37">
        <f>'WEEKLY COMPETITIVE REPORT'!H26</f>
        <v>14</v>
      </c>
      <c r="I26" s="14">
        <f>'WEEKLY COMPETITIVE REPORT'!I26/Y4</f>
        <v>2523.847376788553</v>
      </c>
      <c r="J26" s="14">
        <f>'WEEKLY COMPETITIVE REPORT'!J26/Y4</f>
        <v>1664.0169581346051</v>
      </c>
      <c r="K26" s="22">
        <f>'WEEKLY COMPETITIVE REPORT'!K26</f>
        <v>411</v>
      </c>
      <c r="L26" s="22">
        <f>'WEEKLY COMPETITIVE REPORT'!L26</f>
        <v>263</v>
      </c>
      <c r="M26" s="64">
        <f>'WEEKLY COMPETITIVE REPORT'!M26</f>
        <v>51.671974522293</v>
      </c>
      <c r="N26" s="14">
        <f t="shared" si="3"/>
        <v>180.2748126277538</v>
      </c>
      <c r="O26" s="37">
        <f>'WEEKLY COMPETITIVE REPORT'!O26</f>
        <v>14</v>
      </c>
      <c r="P26" s="14">
        <f>'WEEKLY COMPETITIVE REPORT'!P26/Y4</f>
        <v>3035.2411234764177</v>
      </c>
      <c r="Q26" s="14">
        <f>'WEEKLY COMPETITIVE REPORT'!Q26/Y4</f>
        <v>1943.5612082670905</v>
      </c>
      <c r="R26" s="22">
        <f>'WEEKLY COMPETITIVE REPORT'!R26</f>
        <v>494</v>
      </c>
      <c r="S26" s="22">
        <f>'WEEKLY COMPETITIVE REPORT'!S26</f>
        <v>318</v>
      </c>
      <c r="T26" s="64">
        <f>'WEEKLY COMPETITIVE REPORT'!T26</f>
        <v>56.16905248807089</v>
      </c>
      <c r="U26" s="14">
        <f>'WEEKLY COMPETITIVE REPORT'!U26/Y4</f>
        <v>244749.6025437202</v>
      </c>
      <c r="V26" s="14">
        <f t="shared" si="4"/>
        <v>216.8029373911727</v>
      </c>
      <c r="W26" s="25">
        <f t="shared" si="5"/>
        <v>247784.8436671966</v>
      </c>
      <c r="X26" s="22">
        <f>'WEEKLY COMPETITIVE REPORT'!X26</f>
        <v>40413</v>
      </c>
      <c r="Y26" s="56">
        <f>'WEEKLY COMPETITIVE REPORT'!Y26</f>
        <v>40907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ANGEL'S SHARE</v>
      </c>
      <c r="D27" s="4" t="str">
        <f>'WEEKLY COMPETITIVE REPORT'!D27</f>
        <v>ANGELSKI DELEŽ</v>
      </c>
      <c r="E27" s="4" t="str">
        <f>'WEEKLY COMPETITIVE REPORT'!E27</f>
        <v>IND</v>
      </c>
      <c r="F27" s="4" t="str">
        <f>'WEEKLY COMPETITIVE REPORT'!F27</f>
        <v>CF</v>
      </c>
      <c r="G27" s="37">
        <f>'WEEKLY COMPETITIVE REPORT'!G27</f>
        <v>1</v>
      </c>
      <c r="H27" s="37">
        <f>'WEEKLY COMPETITIVE REPORT'!H27</f>
        <v>1</v>
      </c>
      <c r="I27" s="14">
        <f>'WEEKLY COMPETITIVE REPORT'!I27/Y4</f>
        <v>1752.7821939586645</v>
      </c>
      <c r="J27" s="14">
        <f>'WEEKLY COMPETITIVE REPORT'!J27/Y17</f>
        <v>0</v>
      </c>
      <c r="K27" s="22">
        <f>'WEEKLY COMPETITIVE REPORT'!K27</f>
        <v>284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1752.7821939586645</v>
      </c>
      <c r="O27" s="37">
        <f>'WEEKLY COMPETITIVE REPORT'!O27</f>
        <v>1</v>
      </c>
      <c r="P27" s="14">
        <f>'WEEKLY COMPETITIVE REPORT'!P27/Y4</f>
        <v>2913.3545310015897</v>
      </c>
      <c r="Q27" s="14">
        <f>'WEEKLY COMPETITIVE REPORT'!Q27/Y17</f>
        <v>0</v>
      </c>
      <c r="R27" s="22">
        <f>'WEEKLY COMPETITIVE REPORT'!R27</f>
        <v>480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0.047517661860060005</v>
      </c>
      <c r="V27" s="14">
        <f t="shared" si="4"/>
        <v>2913.3545310015897</v>
      </c>
      <c r="W27" s="25">
        <f t="shared" si="5"/>
        <v>2913.40204866345</v>
      </c>
      <c r="X27" s="22">
        <f>'WEEKLY COMPETITIVE REPORT'!X27</f>
        <v>1439</v>
      </c>
      <c r="Y27" s="56">
        <f>'WEEKLY COMPETITIVE REPORT'!Y27</f>
        <v>1919</v>
      </c>
    </row>
    <row r="28" spans="1:25" ht="12.75">
      <c r="A28" s="50">
        <v>15</v>
      </c>
      <c r="B28" s="4">
        <f>'WEEKLY COMPETITIVE REPORT'!B28</f>
        <v>16</v>
      </c>
      <c r="C28" s="4" t="str">
        <f>'WEEKLY COMPETITIVE REPORT'!C28</f>
        <v>BRAVE</v>
      </c>
      <c r="D28" s="4" t="str">
        <f>'WEEKLY COMPETITIVE REPORT'!D28</f>
        <v>POGUM</v>
      </c>
      <c r="E28" s="4" t="str">
        <f>'WEEKLY COMPETITIVE REPORT'!E28</f>
        <v>BVI</v>
      </c>
      <c r="F28" s="4" t="str">
        <f>'WEEKLY COMPETITIVE REPORT'!F28</f>
        <v>CENEX</v>
      </c>
      <c r="G28" s="37">
        <f>'WEEKLY COMPETITIVE REPORT'!G28</f>
        <v>13</v>
      </c>
      <c r="H28" s="37">
        <f>'WEEKLY COMPETITIVE REPORT'!H28</f>
        <v>17</v>
      </c>
      <c r="I28" s="14">
        <f>'WEEKLY COMPETITIVE REPORT'!I28/Y4</f>
        <v>1344.7270800211977</v>
      </c>
      <c r="J28" s="14">
        <f>'WEEKLY COMPETITIVE REPORT'!J28/Y17</f>
        <v>0.006290525500822607</v>
      </c>
      <c r="K28" s="22">
        <f>'WEEKLY COMPETITIVE REPORT'!K28</f>
        <v>200</v>
      </c>
      <c r="L28" s="22">
        <f>'WEEKLY COMPETITIVE REPORT'!L28</f>
        <v>197</v>
      </c>
      <c r="M28" s="64">
        <f>'WEEKLY COMPETITIVE REPORT'!M28</f>
        <v>56.15384615384616</v>
      </c>
      <c r="N28" s="14">
        <f t="shared" si="3"/>
        <v>79.1015929424234</v>
      </c>
      <c r="O28" s="37">
        <f>'WEEKLY COMPETITIVE REPORT'!O28</f>
        <v>17</v>
      </c>
      <c r="P28" s="14">
        <f>'WEEKLY COMPETITIVE REPORT'!P28/Y4</f>
        <v>2069.4223635400103</v>
      </c>
      <c r="Q28" s="14">
        <f>'WEEKLY COMPETITIVE REPORT'!Q28/Y17</f>
        <v>0.008429304171102294</v>
      </c>
      <c r="R28" s="22">
        <f>'WEEKLY COMPETITIVE REPORT'!R28</f>
        <v>346</v>
      </c>
      <c r="S28" s="22">
        <f>'WEEKLY COMPETITIVE REPORT'!S28</f>
        <v>249</v>
      </c>
      <c r="T28" s="64">
        <f>'WEEKLY COMPETITIVE REPORT'!T28</f>
        <v>79.33409873708382</v>
      </c>
      <c r="U28" s="14">
        <f>'WEEKLY COMPETITIVE REPORT'!U28/Y17</f>
        <v>1.404500145165973</v>
      </c>
      <c r="V28" s="14">
        <f t="shared" si="4"/>
        <v>121.73072726705944</v>
      </c>
      <c r="W28" s="25">
        <f t="shared" si="5"/>
        <v>2070.8268636851762</v>
      </c>
      <c r="X28" s="22">
        <f>'WEEKLY COMPETITIVE REPORT'!X28</f>
        <v>32662</v>
      </c>
      <c r="Y28" s="56">
        <f>'WEEKLY COMPETITIVE REPORT'!Y28</f>
        <v>33008</v>
      </c>
    </row>
    <row r="29" spans="1:25" ht="12.75">
      <c r="A29" s="50">
        <v>16</v>
      </c>
      <c r="B29" s="4">
        <f>'WEEKLY COMPETITIVE REPORT'!B29</f>
        <v>9</v>
      </c>
      <c r="C29" s="4" t="str">
        <f>'WEEKLY COMPETITIVE REPORT'!C29</f>
        <v>SHANGHAI GYPSY</v>
      </c>
      <c r="D29" s="4" t="str">
        <f>'WEEKLY COMPETITIVE REPORT'!D29</f>
        <v>ŠANGHAJ</v>
      </c>
      <c r="E29" s="4" t="str">
        <f>'WEEKLY COMPETITIVE REPORT'!E29</f>
        <v>IND</v>
      </c>
      <c r="F29" s="4" t="str">
        <f>'WEEKLY COMPETITIVE REPORT'!F29</f>
        <v>KZC</v>
      </c>
      <c r="G29" s="37">
        <f>'WEEKLY COMPETITIVE REPORT'!G29</f>
        <v>11</v>
      </c>
      <c r="H29" s="37">
        <f>'WEEKLY COMPETITIVE REPORT'!H29</f>
        <v>13</v>
      </c>
      <c r="I29" s="14">
        <f>'WEEKLY COMPETITIVE REPORT'!I29/Y4</f>
        <v>1422.8934817170111</v>
      </c>
      <c r="J29" s="14">
        <f>'WEEKLY COMPETITIVE REPORT'!J29/Y17</f>
        <v>0.025539533533339785</v>
      </c>
      <c r="K29" s="22">
        <f>'WEEKLY COMPETITIVE REPORT'!K29</f>
        <v>226</v>
      </c>
      <c r="L29" s="22">
        <f>'WEEKLY COMPETITIVE REPORT'!L29</f>
        <v>605</v>
      </c>
      <c r="M29" s="64">
        <f>'WEEKLY COMPETITIVE REPORT'!M29</f>
        <v>-59.30276619931792</v>
      </c>
      <c r="N29" s="14">
        <f t="shared" si="3"/>
        <v>109.4533447474624</v>
      </c>
      <c r="O29" s="37">
        <f>'WEEKLY COMPETITIVE REPORT'!O29</f>
        <v>13</v>
      </c>
      <c r="P29" s="14">
        <f>'WEEKLY COMPETITIVE REPORT'!P29/Y4</f>
        <v>1866.7196608373079</v>
      </c>
      <c r="Q29" s="14">
        <f>'WEEKLY COMPETITIVE REPORT'!Q29/Y17</f>
        <v>0.03521726507306688</v>
      </c>
      <c r="R29" s="22">
        <f>'WEEKLY COMPETITIVE REPORT'!R29</f>
        <v>308</v>
      </c>
      <c r="S29" s="22">
        <f>'WEEKLY COMPETITIVE REPORT'!S29</f>
        <v>849</v>
      </c>
      <c r="T29" s="64">
        <f>'WEEKLY COMPETITIVE REPORT'!T29</f>
        <v>-61.28057158560044</v>
      </c>
      <c r="U29" s="14">
        <f>'WEEKLY COMPETITIVE REPORT'!U29/Y4</f>
        <v>252991.5209326974</v>
      </c>
      <c r="V29" s="14">
        <f t="shared" si="4"/>
        <v>143.5938200644083</v>
      </c>
      <c r="W29" s="25">
        <f t="shared" si="5"/>
        <v>254858.24059353472</v>
      </c>
      <c r="X29" s="22">
        <f>'WEEKLY COMPETITIVE REPORT'!X29</f>
        <v>44508</v>
      </c>
      <c r="Y29" s="56">
        <f>'WEEKLY COMPETITIVE REPORT'!Y29</f>
        <v>44816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NAHRANI ME Z BESEDAMI</v>
      </c>
      <c r="D30" s="4" t="str">
        <f>'WEEKLY COMPETITIVE REPORT'!D30</f>
        <v>NAHRANI ME Z BESEDAMI</v>
      </c>
      <c r="E30" s="4" t="str">
        <f>'WEEKLY COMPETITIVE REPORT'!E30</f>
        <v>DOMEST</v>
      </c>
      <c r="F30" s="4" t="str">
        <f>'WEEKLY COMPETITIVE REPORT'!F30</f>
        <v>FIVIA</v>
      </c>
      <c r="G30" s="37">
        <f>'WEEKLY COMPETITIVE REPORT'!G30</f>
        <v>4</v>
      </c>
      <c r="H30" s="37">
        <f>'WEEKLY COMPETITIVE REPORT'!H30</f>
        <v>9</v>
      </c>
      <c r="I30" s="14">
        <f>'WEEKLY COMPETITIVE REPORT'!I30/Y4</f>
        <v>601.4838367779544</v>
      </c>
      <c r="J30" s="14">
        <f>'WEEKLY COMPETITIVE REPORT'!J30/Y17</f>
        <v>0.006455046936997968</v>
      </c>
      <c r="K30" s="22">
        <f>'WEEKLY COMPETITIVE REPORT'!K30</f>
        <v>84</v>
      </c>
      <c r="L30" s="22">
        <f>'WEEKLY COMPETITIVE REPORT'!L30</f>
        <v>125</v>
      </c>
      <c r="M30" s="64">
        <f>'WEEKLY COMPETITIVE REPORT'!M30</f>
        <v>-31.934032983508246</v>
      </c>
      <c r="N30" s="14">
        <f t="shared" si="3"/>
        <v>66.8315374197727</v>
      </c>
      <c r="O30" s="37">
        <f>'WEEKLY COMPETITIVE REPORT'!O30</f>
        <v>9</v>
      </c>
      <c r="P30" s="14">
        <f>'WEEKLY COMPETITIVE REPORT'!P30/Y4</f>
        <v>1009.5389507154213</v>
      </c>
      <c r="Q30" s="14">
        <f>'WEEKLY COMPETITIVE REPORT'!Q30/Y17</f>
        <v>0.01073260427755734</v>
      </c>
      <c r="R30" s="22">
        <f>'WEEKLY COMPETITIVE REPORT'!R30</f>
        <v>151</v>
      </c>
      <c r="S30" s="22">
        <f>'WEEKLY COMPETITIVE REPORT'!S30</f>
        <v>235</v>
      </c>
      <c r="T30" s="64">
        <f>'WEEKLY COMPETITIVE REPORT'!T30</f>
        <v>-31.289449954914346</v>
      </c>
      <c r="U30" s="14">
        <f>'WEEKLY COMPETITIVE REPORT'!U30/Y4</f>
        <v>10703.49761526232</v>
      </c>
      <c r="V30" s="14">
        <f t="shared" si="4"/>
        <v>112.17099452393569</v>
      </c>
      <c r="W30" s="25">
        <f t="shared" si="5"/>
        <v>11713.036565977742</v>
      </c>
      <c r="X30" s="22">
        <f>'WEEKLY COMPETITIVE REPORT'!X30</f>
        <v>1778</v>
      </c>
      <c r="Y30" s="56">
        <f>'WEEKLY COMPETITIVE REPORT'!Y30</f>
        <v>1929</v>
      </c>
    </row>
    <row r="31" spans="1:25" ht="12.75">
      <c r="A31" s="50">
        <v>18</v>
      </c>
      <c r="B31" s="4">
        <f>'WEEKLY COMPETITIVE REPORT'!B31</f>
        <v>12</v>
      </c>
      <c r="C31" s="4" t="str">
        <f>'WEEKLY COMPETITIVE REPORT'!C31</f>
        <v>THE PLAYERS</v>
      </c>
      <c r="D31" s="4" t="str">
        <f>'WEEKLY COMPETITIVE REPORT'!D31</f>
        <v>SKOK ČEZ PLOT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6</v>
      </c>
      <c r="H31" s="37">
        <f>'WEEKLY COMPETITIVE REPORT'!H31</f>
        <v>2</v>
      </c>
      <c r="I31" s="14">
        <f>'WEEKLY COMPETITIVE REPORT'!I31/Y4</f>
        <v>686.2745098039215</v>
      </c>
      <c r="J31" s="14">
        <f>'WEEKLY COMPETITIVE REPORT'!J31/Y17</f>
        <v>0.010829381592954612</v>
      </c>
      <c r="K31" s="22">
        <f>'WEEKLY COMPETITIVE REPORT'!K31</f>
        <v>95</v>
      </c>
      <c r="L31" s="22">
        <f>'WEEKLY COMPETITIVE REPORT'!L31</f>
        <v>204</v>
      </c>
      <c r="M31" s="64">
        <f>'WEEKLY COMPETITIVE REPORT'!M31</f>
        <v>-53.70866845397676</v>
      </c>
      <c r="N31" s="14">
        <f t="shared" si="3"/>
        <v>343.1372549019608</v>
      </c>
      <c r="O31" s="37">
        <f>'WEEKLY COMPETITIVE REPORT'!O31</f>
        <v>2</v>
      </c>
      <c r="P31" s="14">
        <f>'WEEKLY COMPETITIVE REPORT'!P31/Y4</f>
        <v>887.6523582405935</v>
      </c>
      <c r="Q31" s="14">
        <f>'WEEKLY COMPETITIVE REPORT'!Q31/Y17</f>
        <v>0.01615213393980451</v>
      </c>
      <c r="R31" s="22">
        <f>'WEEKLY COMPETITIVE REPORT'!R31</f>
        <v>126</v>
      </c>
      <c r="S31" s="22">
        <f>'WEEKLY COMPETITIVE REPORT'!S31</f>
        <v>362</v>
      </c>
      <c r="T31" s="64">
        <f>'WEEKLY COMPETITIVE REPORT'!T31</f>
        <v>-59.85620131815458</v>
      </c>
      <c r="U31" s="14">
        <f>'WEEKLY COMPETITIVE REPORT'!U31/Y4</f>
        <v>26018.812930577635</v>
      </c>
      <c r="V31" s="14">
        <f t="shared" si="4"/>
        <v>443.82617912029673</v>
      </c>
      <c r="W31" s="25">
        <f t="shared" si="5"/>
        <v>26906.465288818228</v>
      </c>
      <c r="X31" s="22">
        <f>'WEEKLY COMPETITIVE REPORT'!X31</f>
        <v>3809</v>
      </c>
      <c r="Y31" s="56">
        <f>'WEEKLY COMPETITIVE REPORT'!Y31</f>
        <v>3935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ASTÉRIX AND OBÉLIX: GOD SAVE BRITANNIA</v>
      </c>
      <c r="D32" s="4" t="str">
        <f>'WEEKLY COMPETITIVE REPORT'!D32</f>
        <v>ASTERIX IN OBELIX V BRITANIJI</v>
      </c>
      <c r="E32" s="4" t="str">
        <f>'WEEKLY COMPETITIVE REPORT'!E32</f>
        <v>IND</v>
      </c>
      <c r="F32" s="4" t="str">
        <f>'WEEKLY COMPETITIVE REPORT'!F32</f>
        <v>FIVIA</v>
      </c>
      <c r="G32" s="37">
        <f>'WEEKLY COMPETITIVE REPORT'!G32</f>
        <v>8</v>
      </c>
      <c r="H32" s="37">
        <f>'WEEKLY COMPETITIVE REPORT'!H32</f>
        <v>14</v>
      </c>
      <c r="I32" s="14">
        <f>'WEEKLY COMPETITIVE REPORT'!I32/Y4</f>
        <v>651.8282988871224</v>
      </c>
      <c r="J32" s="14">
        <f>'WEEKLY COMPETITIVE REPORT'!J32/Y17</f>
        <v>0.005061453595277267</v>
      </c>
      <c r="K32" s="22">
        <f>'WEEKLY COMPETITIVE REPORT'!K32</f>
        <v>132</v>
      </c>
      <c r="L32" s="22">
        <f>'WEEKLY COMPETITIVE REPORT'!L32</f>
        <v>91</v>
      </c>
      <c r="M32" s="64">
        <f>'WEEKLY COMPETITIVE REPORT'!M32</f>
        <v>-5.927342256214146</v>
      </c>
      <c r="N32" s="14">
        <f t="shared" si="3"/>
        <v>46.55916420622303</v>
      </c>
      <c r="O32" s="37">
        <f>'WEEKLY COMPETITIVE REPORT'!O32</f>
        <v>14</v>
      </c>
      <c r="P32" s="14">
        <f>'WEEKLY COMPETITIVE REPORT'!P32/Y4</f>
        <v>722.0455749867514</v>
      </c>
      <c r="Q32" s="14">
        <f>'WEEKLY COMPETITIVE REPORT'!Q32/Y17</f>
        <v>0.0055163069776444406</v>
      </c>
      <c r="R32" s="22">
        <f>'WEEKLY COMPETITIVE REPORT'!R32</f>
        <v>150</v>
      </c>
      <c r="S32" s="22">
        <f>'WEEKLY COMPETITIVE REPORT'!S32</f>
        <v>102</v>
      </c>
      <c r="T32" s="64">
        <f>'WEEKLY COMPETITIVE REPORT'!T32</f>
        <v>-4.3859649122806985</v>
      </c>
      <c r="U32" s="14">
        <f>'WEEKLY COMPETITIVE REPORT'!U32/Y4</f>
        <v>93930.84260731318</v>
      </c>
      <c r="V32" s="14">
        <f t="shared" si="4"/>
        <v>51.574683927625095</v>
      </c>
      <c r="W32" s="25">
        <f t="shared" si="5"/>
        <v>94652.88818229994</v>
      </c>
      <c r="X32" s="22">
        <f>'WEEKLY COMPETITIVE REPORT'!X32</f>
        <v>15542</v>
      </c>
      <c r="Y32" s="56">
        <f>'WEEKLY COMPETITIVE REPORT'!Y32</f>
        <v>15692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169</v>
      </c>
      <c r="I34" s="32">
        <f>SUM(I14:I33)</f>
        <v>226481.18706942233</v>
      </c>
      <c r="J34" s="31">
        <f>SUM(J14:J33)</f>
        <v>77526.55126126176</v>
      </c>
      <c r="K34" s="31">
        <f>SUM(K14:K33)</f>
        <v>30987</v>
      </c>
      <c r="L34" s="31">
        <f>SUM(L14:L33)</f>
        <v>12435</v>
      </c>
      <c r="M34" s="64">
        <f>'WEEKLY COMPETITIVE REPORT'!M34</f>
        <v>-26.612861681119597</v>
      </c>
      <c r="N34" s="32">
        <f>I34/H34</f>
        <v>1340.1253672746884</v>
      </c>
      <c r="O34" s="40">
        <f>'WEEKLY COMPETITIVE REPORT'!O34</f>
        <v>169</v>
      </c>
      <c r="P34" s="31">
        <f>SUM(P14:P33)</f>
        <v>352588.76523582416</v>
      </c>
      <c r="Q34" s="31">
        <f>SUM(Q14:Q33)</f>
        <v>116401.77186107497</v>
      </c>
      <c r="R34" s="31">
        <f>SUM(R14:R33)</f>
        <v>53047</v>
      </c>
      <c r="S34" s="31">
        <f>SUM(S14:S33)</f>
        <v>20290</v>
      </c>
      <c r="T34" s="65">
        <f>P34/Q34-100%</f>
        <v>2.0290669944151483</v>
      </c>
      <c r="U34" s="31">
        <f>SUM(U14:U33)</f>
        <v>1850642.681482566</v>
      </c>
      <c r="V34" s="32">
        <f>P34/O34</f>
        <v>2086.3240546498473</v>
      </c>
      <c r="W34" s="31">
        <f>SUM(W14:W33)</f>
        <v>2203231.4467183896</v>
      </c>
      <c r="X34" s="31">
        <f>SUM(X14:X33)</f>
        <v>329334</v>
      </c>
      <c r="Y34" s="35">
        <f>SUM(Y14:Y33)</f>
        <v>381643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2012-12-20T11:48:42Z</dcterms:modified>
  <cp:category/>
  <cp:version/>
  <cp:contentType/>
  <cp:contentStatus/>
</cp:coreProperties>
</file>