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90" windowWidth="25200" windowHeight="90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<sst xmlns="http://schemas.openxmlformats.org/spreadsheetml/2006/main" count="267" uniqueCount="96">
  <si>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</si>
  <si>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</si>
  <si>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</si>
  <si>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</si>
  <si>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</si>
  <si>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</si>
  <si>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</si>
  <si>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</si>
  <si>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</si>
  <si>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</si>
  <si>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</si>
  <si>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</si>
  <si>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</si>
  <si>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</si>
  <si>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</si>
  <si>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</si>
  <si>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</si>
  <si>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</si>
  <si>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</si>
  <si>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</si>
  <si>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</si>
  <si>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</si>
  <si>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</si>
  <si>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</si>
  <si>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</si>
  <si>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</si>
  <si>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</si>
  <si>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</si>
  <si>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</si>
  <si>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</si>
  <si>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</si>
  <si>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</si>
  <si>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</si>
  <si>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</si>
  <si>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</si>
  <si>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</si>
  <si>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</si>
  <si>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</si>
  <si>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</si>
  <si>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</si>
  <si>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</si>
  <si>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</si>
  <si>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</si>
  <si>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</si>
  <si>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</si>
  <si>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</si>
  <si>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</si>
  <si>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</si>
  <si>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New</t>
  </si>
  <si>
    <t>CF</t>
  </si>
  <si>
    <t>SONY</t>
  </si>
  <si>
    <t>PAR</t>
  </si>
  <si>
    <t>SKYFALL</t>
  </si>
  <si>
    <t>TWILIGHT SAGA: BREAKING DAWN</t>
  </si>
  <si>
    <t>SOMRAK SAGA: JUTRANJA ZARJA 2. DEL</t>
  </si>
  <si>
    <t>CLOUD ATLAS</t>
  </si>
  <si>
    <t>ATLAS OBLAKOV</t>
  </si>
  <si>
    <t>RISE OF THE GUARDIANS</t>
  </si>
  <si>
    <t>PET LEGEND</t>
  </si>
  <si>
    <t>HOBBIT: AN UNEXPECTED JOURNEY</t>
  </si>
  <si>
    <t>HOBIT: NEPRIČAKOVANO POTOVANJE</t>
  </si>
  <si>
    <t>A ROYAL AFFAIR</t>
  </si>
  <si>
    <t>KRALJEVSKA AFERA</t>
  </si>
  <si>
    <t>LOVE IS ALL YOU NEED</t>
  </si>
  <si>
    <t>LJUBEZEN JE VSE KAR POTREBUJEŠ</t>
  </si>
  <si>
    <t>LIFE OF PI</t>
  </si>
  <si>
    <t>PIJEVO ŽIVLJENJE</t>
  </si>
  <si>
    <t>FOX</t>
  </si>
  <si>
    <t>THIS IS 40</t>
  </si>
  <si>
    <t>TO SO 40</t>
  </si>
  <si>
    <t>UNI</t>
  </si>
  <si>
    <t>JACK REACHER</t>
  </si>
  <si>
    <t>GAMBIT</t>
  </si>
  <si>
    <t>NATEG IN POL</t>
  </si>
  <si>
    <t>SAMMY'S ADVENTURES 2</t>
  </si>
  <si>
    <t>SAMOVA PUSTOLOVŠČINA 2</t>
  </si>
  <si>
    <t>7 PSYCHOPATHS</t>
  </si>
  <si>
    <t>SEDEM PSIHOPATOV IN SHIH TZU</t>
  </si>
  <si>
    <t>IMPOSSIBLE</t>
  </si>
  <si>
    <t>NEMOGOČE</t>
  </si>
  <si>
    <t>ANNA KARENINA</t>
  </si>
  <si>
    <t>ANA KARENINA</t>
  </si>
  <si>
    <t>AMOUR</t>
  </si>
  <si>
    <t>LJUBEZEN</t>
  </si>
  <si>
    <t>PARENTAL GUIDANCE</t>
  </si>
  <si>
    <t>BREZ NADZORA STARŠEV</t>
  </si>
  <si>
    <t>17 - Jan</t>
  </si>
  <si>
    <t>23 - Jan</t>
  </si>
  <si>
    <t>18 - Jan</t>
  </si>
  <si>
    <t>20 - Jan</t>
  </si>
  <si>
    <t>DJANGO UNCHAINED</t>
  </si>
  <si>
    <t>DJANGO BREZ OKOVOV</t>
  </si>
  <si>
    <t>ZERO DARK THIRTY</t>
  </si>
  <si>
    <t>00:30 TAJNA OPERACIJA</t>
  </si>
  <si>
    <t>TEXAS CHAINSAW 3D</t>
  </si>
  <si>
    <t>TEKSAŠKI POKOL Z MOTORKO 3D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</si>
</sst>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V17" sqref="V1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88</v>
      </c>
      <c r="L4" s="20"/>
      <c r="M4" s="81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86</v>
      </c>
      <c r="L5" s="7"/>
      <c r="M5" s="82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41298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48</v>
      </c>
      <c r="C14" s="4" t="s">
        <v>90</v>
      </c>
      <c r="D14" s="4" t="s">
        <v>91</v>
      </c>
      <c r="E14" s="15" t="s">
        <v>50</v>
      </c>
      <c r="F14" s="15" t="s">
        <v>49</v>
      </c>
      <c r="G14" s="37">
        <v>1</v>
      </c>
      <c r="H14" s="37">
        <v>13</v>
      </c>
      <c r="I14" s="14">
        <v>26525</v>
      </c>
      <c r="J14" s="14"/>
      <c r="K14" s="99">
        <v>4858</v>
      </c>
      <c r="L14" s="99"/>
      <c r="M14" s="64"/>
      <c r="N14" s="14">
        <f>I14/H14</f>
        <v>2040.3846153846155</v>
      </c>
      <c r="O14" s="38">
        <v>13</v>
      </c>
      <c r="P14" s="14">
        <v>46232</v>
      </c>
      <c r="Q14" s="14"/>
      <c r="R14" s="14">
        <v>9597</v>
      </c>
      <c r="S14" s="14"/>
      <c r="T14" s="64"/>
      <c r="U14" s="75">
        <v>2344</v>
      </c>
      <c r="V14" s="14">
        <f>P14/O14</f>
        <v>3556.3076923076924</v>
      </c>
      <c r="W14" s="75">
        <f>SUM(U14,P14)</f>
        <v>48576</v>
      </c>
      <c r="X14" s="75">
        <v>666</v>
      </c>
      <c r="Y14" s="76">
        <f>SUM(X14,R14)</f>
        <v>10263</v>
      </c>
    </row>
    <row r="15" spans="1:25" ht="12.75">
      <c r="A15" s="72">
        <v>2</v>
      </c>
      <c r="B15" s="72">
        <v>1</v>
      </c>
      <c r="C15" s="4" t="s">
        <v>80</v>
      </c>
      <c r="D15" s="4" t="s">
        <v>81</v>
      </c>
      <c r="E15" s="15" t="s">
        <v>70</v>
      </c>
      <c r="F15" s="15" t="s">
        <v>36</v>
      </c>
      <c r="G15" s="37">
        <v>2</v>
      </c>
      <c r="H15" s="37">
        <v>14</v>
      </c>
      <c r="I15" s="14">
        <v>17388</v>
      </c>
      <c r="J15" s="14">
        <v>18397</v>
      </c>
      <c r="K15" s="14">
        <v>3208</v>
      </c>
      <c r="L15" s="14">
        <v>3394</v>
      </c>
      <c r="M15" s="64">
        <f>(I15/J15*100)-100</f>
        <v>-5.48458987878459</v>
      </c>
      <c r="N15" s="14">
        <f>I15/H15</f>
        <v>1242</v>
      </c>
      <c r="O15" s="37">
        <v>14</v>
      </c>
      <c r="P15" s="14">
        <v>27207</v>
      </c>
      <c r="Q15" s="14">
        <v>27113</v>
      </c>
      <c r="R15" s="14">
        <v>5614</v>
      </c>
      <c r="S15" s="14">
        <v>5512</v>
      </c>
      <c r="T15" s="64">
        <f>(P15/Q15*100)-100</f>
        <v>0.34669715634565534</v>
      </c>
      <c r="U15" s="75">
        <v>28283</v>
      </c>
      <c r="V15" s="14">
        <f>P15/O15</f>
        <v>1943.357142857143</v>
      </c>
      <c r="W15" s="75">
        <f>SUM(U15,P15)</f>
        <v>55490</v>
      </c>
      <c r="X15" s="75">
        <v>5709</v>
      </c>
      <c r="Y15" s="76">
        <f>SUM(X15,R15)</f>
        <v>11323</v>
      </c>
    </row>
    <row r="16" spans="1:25" ht="12.75">
      <c r="A16" s="72">
        <v>3</v>
      </c>
      <c r="B16" s="72" t="s">
        <v>48</v>
      </c>
      <c r="C16" s="4" t="s">
        <v>94</v>
      </c>
      <c r="D16" s="4" t="s">
        <v>95</v>
      </c>
      <c r="E16" s="15" t="s">
        <v>46</v>
      </c>
      <c r="F16" s="15" t="s">
        <v>42</v>
      </c>
      <c r="G16" s="37">
        <v>1</v>
      </c>
      <c r="H16" s="37">
        <v>9</v>
      </c>
      <c r="I16" s="24">
        <v>11724</v>
      </c>
      <c r="J16" s="24"/>
      <c r="K16" s="96">
        <v>1902</v>
      </c>
      <c r="L16" s="96"/>
      <c r="M16" s="64"/>
      <c r="N16" s="14">
        <f>I16/H16</f>
        <v>1302.6666666666667</v>
      </c>
      <c r="O16" s="37">
        <v>9</v>
      </c>
      <c r="P16" s="22">
        <v>18404</v>
      </c>
      <c r="Q16" s="22"/>
      <c r="R16" s="22">
        <v>3431</v>
      </c>
      <c r="S16" s="22"/>
      <c r="T16" s="64"/>
      <c r="U16" s="75">
        <v>5732</v>
      </c>
      <c r="V16" s="14">
        <f>P16/O16</f>
        <v>2044.888888888889</v>
      </c>
      <c r="W16" s="75">
        <f>SUM(U16,P16)</f>
        <v>24136</v>
      </c>
      <c r="X16" s="75">
        <v>556</v>
      </c>
      <c r="Y16" s="76">
        <f>SUM(X16,R16)</f>
        <v>3987</v>
      </c>
    </row>
    <row r="17" spans="1:25" ht="12.75">
      <c r="A17" s="72">
        <v>4</v>
      </c>
      <c r="B17" s="72">
        <v>5</v>
      </c>
      <c r="C17" s="4" t="s">
        <v>84</v>
      </c>
      <c r="D17" s="4" t="s">
        <v>85</v>
      </c>
      <c r="E17" s="15" t="s">
        <v>67</v>
      </c>
      <c r="F17" s="15" t="s">
        <v>42</v>
      </c>
      <c r="G17" s="37">
        <v>2</v>
      </c>
      <c r="H17" s="37">
        <v>6</v>
      </c>
      <c r="I17" s="24">
        <v>11498</v>
      </c>
      <c r="J17" s="24">
        <v>11525</v>
      </c>
      <c r="K17" s="100">
        <v>2220</v>
      </c>
      <c r="L17" s="100">
        <v>2246</v>
      </c>
      <c r="M17" s="64">
        <f>(I17/J17*100)-100</f>
        <v>-0.2342733188720132</v>
      </c>
      <c r="N17" s="14">
        <f>I17/H17</f>
        <v>1916.3333333333333</v>
      </c>
      <c r="O17" s="73">
        <v>6</v>
      </c>
      <c r="P17" s="22">
        <v>16842</v>
      </c>
      <c r="Q17" s="22">
        <v>14347</v>
      </c>
      <c r="R17" s="22">
        <v>3592</v>
      </c>
      <c r="S17" s="22">
        <v>3007</v>
      </c>
      <c r="T17" s="64">
        <f>(P17/Q17*100)-100</f>
        <v>17.3903952045724</v>
      </c>
      <c r="U17" s="75">
        <v>14347</v>
      </c>
      <c r="V17" s="14">
        <f>P17/O17</f>
        <v>2807</v>
      </c>
      <c r="W17" s="75">
        <f>SUM(U17,P17)</f>
        <v>31189</v>
      </c>
      <c r="X17" s="75">
        <v>3007</v>
      </c>
      <c r="Y17" s="76">
        <f>SUM(X17,R17)</f>
        <v>6599</v>
      </c>
    </row>
    <row r="18" spans="1:25" ht="13.5" customHeight="1">
      <c r="A18" s="72">
        <v>5</v>
      </c>
      <c r="B18" s="72">
        <v>4</v>
      </c>
      <c r="C18" s="4" t="s">
        <v>74</v>
      </c>
      <c r="D18" s="4" t="s">
        <v>75</v>
      </c>
      <c r="E18" s="15" t="s">
        <v>46</v>
      </c>
      <c r="F18" s="15" t="s">
        <v>42</v>
      </c>
      <c r="G18" s="37">
        <v>3</v>
      </c>
      <c r="H18" s="37">
        <v>15</v>
      </c>
      <c r="I18" s="22">
        <v>11274</v>
      </c>
      <c r="J18" s="22">
        <v>17268</v>
      </c>
      <c r="K18" s="100">
        <v>2099</v>
      </c>
      <c r="L18" s="100">
        <v>3289</v>
      </c>
      <c r="M18" s="64">
        <f>(I18/J18*100)-100</f>
        <v>-34.71160528144544</v>
      </c>
      <c r="N18" s="14">
        <f>I18/H18</f>
        <v>751.6</v>
      </c>
      <c r="O18" s="73">
        <v>15</v>
      </c>
      <c r="P18" s="14">
        <v>16218</v>
      </c>
      <c r="Q18" s="14">
        <v>20990</v>
      </c>
      <c r="R18" s="14">
        <v>3242</v>
      </c>
      <c r="S18" s="14">
        <v>4287</v>
      </c>
      <c r="T18" s="64">
        <f>(P18/Q18*100)-100</f>
        <v>-22.734635540733677</v>
      </c>
      <c r="U18" s="75">
        <v>44418</v>
      </c>
      <c r="V18" s="14">
        <f>P18/O18</f>
        <v>1081.2</v>
      </c>
      <c r="W18" s="75">
        <f>SUM(U18,P18)</f>
        <v>60636</v>
      </c>
      <c r="X18" s="75">
        <v>9060</v>
      </c>
      <c r="Y18" s="76">
        <f>SUM(X18,R18)</f>
        <v>12302</v>
      </c>
    </row>
    <row r="19" spans="1:25" ht="12.75">
      <c r="A19" s="72">
        <v>6</v>
      </c>
      <c r="B19" s="72">
        <v>2</v>
      </c>
      <c r="C19" s="4" t="s">
        <v>65</v>
      </c>
      <c r="D19" s="4" t="s">
        <v>66</v>
      </c>
      <c r="E19" s="15" t="s">
        <v>67</v>
      </c>
      <c r="F19" s="15" t="s">
        <v>42</v>
      </c>
      <c r="G19" s="37">
        <v>5</v>
      </c>
      <c r="H19" s="37">
        <v>16</v>
      </c>
      <c r="I19" s="24">
        <v>10372</v>
      </c>
      <c r="J19" s="24">
        <v>16680</v>
      </c>
      <c r="K19" s="14">
        <v>1684</v>
      </c>
      <c r="L19" s="14">
        <v>2763</v>
      </c>
      <c r="M19" s="64">
        <f>(I19/J19*100)-100</f>
        <v>-37.81774580335732</v>
      </c>
      <c r="N19" s="14">
        <f>I19/H19</f>
        <v>648.25</v>
      </c>
      <c r="O19" s="38">
        <v>16</v>
      </c>
      <c r="P19" s="14">
        <v>14831</v>
      </c>
      <c r="Q19" s="14">
        <v>22491</v>
      </c>
      <c r="R19" s="14">
        <v>2574</v>
      </c>
      <c r="S19" s="14">
        <v>3982</v>
      </c>
      <c r="T19" s="64">
        <f>(P19/Q19*100)-100</f>
        <v>-34.058067671513044</v>
      </c>
      <c r="U19" s="75">
        <v>145616</v>
      </c>
      <c r="V19" s="14">
        <f>P19/O19</f>
        <v>926.9375</v>
      </c>
      <c r="W19" s="75">
        <f>SUM(U19,P19)</f>
        <v>160447</v>
      </c>
      <c r="X19" s="75">
        <v>26341</v>
      </c>
      <c r="Y19" s="76">
        <f>SUM(X19,R19)</f>
        <v>28915</v>
      </c>
    </row>
    <row r="20" spans="1:25" ht="12.75">
      <c r="A20" s="72">
        <v>7</v>
      </c>
      <c r="B20" s="72">
        <v>3</v>
      </c>
      <c r="C20" s="93" t="s">
        <v>59</v>
      </c>
      <c r="D20" s="93" t="s">
        <v>60</v>
      </c>
      <c r="E20" s="15" t="s">
        <v>46</v>
      </c>
      <c r="F20" s="15" t="s">
        <v>42</v>
      </c>
      <c r="G20" s="37">
        <v>6</v>
      </c>
      <c r="H20" s="37">
        <v>26</v>
      </c>
      <c r="I20" s="24">
        <v>8221</v>
      </c>
      <c r="J20" s="24">
        <v>15876</v>
      </c>
      <c r="K20" s="14">
        <v>1375</v>
      </c>
      <c r="L20" s="14">
        <v>2665</v>
      </c>
      <c r="M20" s="64">
        <f>(I20/J20*100)-100</f>
        <v>-48.21743512219703</v>
      </c>
      <c r="N20" s="14">
        <f>I20/H20</f>
        <v>316.1923076923077</v>
      </c>
      <c r="O20" s="37">
        <v>26</v>
      </c>
      <c r="P20" s="14">
        <v>12000</v>
      </c>
      <c r="Q20" s="14">
        <v>21383</v>
      </c>
      <c r="R20" s="14">
        <v>2151</v>
      </c>
      <c r="S20" s="14">
        <v>3805</v>
      </c>
      <c r="T20" s="64">
        <f>(P20/Q20*100)-100</f>
        <v>-43.88065285507179</v>
      </c>
      <c r="U20" s="89">
        <v>462235</v>
      </c>
      <c r="V20" s="14">
        <f>P20/O20</f>
        <v>461.53846153846155</v>
      </c>
      <c r="W20" s="75">
        <f>SUM(U20,P20)</f>
        <v>474235</v>
      </c>
      <c r="X20" s="75">
        <v>83213</v>
      </c>
      <c r="Y20" s="76">
        <f>SUM(X20,R20)</f>
        <v>85364</v>
      </c>
    </row>
    <row r="21" spans="1:25" ht="12.75">
      <c r="A21" s="72">
        <v>8</v>
      </c>
      <c r="B21" s="72">
        <v>6</v>
      </c>
      <c r="C21" s="4" t="s">
        <v>68</v>
      </c>
      <c r="D21" s="4" t="s">
        <v>69</v>
      </c>
      <c r="E21" s="15" t="s">
        <v>70</v>
      </c>
      <c r="F21" s="15" t="s">
        <v>36</v>
      </c>
      <c r="G21" s="37">
        <v>5</v>
      </c>
      <c r="H21" s="37">
        <v>11</v>
      </c>
      <c r="I21" s="14">
        <v>5570</v>
      </c>
      <c r="J21" s="14">
        <v>9994</v>
      </c>
      <c r="K21" s="99">
        <v>987</v>
      </c>
      <c r="L21" s="99">
        <v>1791</v>
      </c>
      <c r="M21" s="64">
        <f>(I21/J21*100)-100</f>
        <v>-44.26655993596158</v>
      </c>
      <c r="N21" s="14">
        <f>I21/H21</f>
        <v>506.3636363636364</v>
      </c>
      <c r="O21" s="73">
        <v>11</v>
      </c>
      <c r="P21" s="74">
        <v>7890</v>
      </c>
      <c r="Q21" s="74">
        <v>12698</v>
      </c>
      <c r="R21" s="74">
        <v>1539</v>
      </c>
      <c r="S21" s="74">
        <v>2433</v>
      </c>
      <c r="T21" s="64">
        <f>(P21/Q21*100)-100</f>
        <v>-37.8642305874941</v>
      </c>
      <c r="U21" s="75">
        <v>105779</v>
      </c>
      <c r="V21" s="14">
        <f>P21/O21</f>
        <v>717.2727272727273</v>
      </c>
      <c r="W21" s="75">
        <f>SUM(U21,P21)</f>
        <v>113669</v>
      </c>
      <c r="X21" s="75">
        <v>20989</v>
      </c>
      <c r="Y21" s="76">
        <f>SUM(X21,R21)</f>
        <v>22528</v>
      </c>
    </row>
    <row r="22" spans="1:25" ht="12.75">
      <c r="A22" s="72">
        <v>9</v>
      </c>
      <c r="B22" s="72">
        <v>7</v>
      </c>
      <c r="C22" s="4" t="s">
        <v>71</v>
      </c>
      <c r="D22" s="4" t="s">
        <v>71</v>
      </c>
      <c r="E22" s="15" t="s">
        <v>51</v>
      </c>
      <c r="F22" s="15" t="s">
        <v>36</v>
      </c>
      <c r="G22" s="37">
        <v>4</v>
      </c>
      <c r="H22" s="37">
        <v>9</v>
      </c>
      <c r="I22" s="24">
        <v>4285</v>
      </c>
      <c r="J22" s="24">
        <v>7668</v>
      </c>
      <c r="K22" s="24">
        <v>738</v>
      </c>
      <c r="L22" s="24">
        <v>1382</v>
      </c>
      <c r="M22" s="64">
        <f>(I22/J22*100)-100</f>
        <v>-44.11841418883672</v>
      </c>
      <c r="N22" s="14">
        <f>I22/H22</f>
        <v>476.1111111111111</v>
      </c>
      <c r="O22" s="38">
        <v>9</v>
      </c>
      <c r="P22" s="14">
        <v>6375</v>
      </c>
      <c r="Q22" s="14">
        <v>10317</v>
      </c>
      <c r="R22" s="14">
        <v>1245</v>
      </c>
      <c r="S22" s="14">
        <v>2051</v>
      </c>
      <c r="T22" s="64">
        <f>(P22/Q22*100)-100</f>
        <v>-38.2087816225647</v>
      </c>
      <c r="U22" s="75">
        <v>58935</v>
      </c>
      <c r="V22" s="14">
        <f>P22/O22</f>
        <v>708.3333333333334</v>
      </c>
      <c r="W22" s="75">
        <f>SUM(U22,P22)</f>
        <v>65310</v>
      </c>
      <c r="X22" s="75">
        <v>11765</v>
      </c>
      <c r="Y22" s="76">
        <f>SUM(X22,R22)</f>
        <v>13010</v>
      </c>
    </row>
    <row r="23" spans="1:25" ht="12.75">
      <c r="A23" s="72">
        <v>10</v>
      </c>
      <c r="B23" s="72" t="s">
        <v>48</v>
      </c>
      <c r="C23" s="4" t="s">
        <v>92</v>
      </c>
      <c r="D23" s="4" t="s">
        <v>93</v>
      </c>
      <c r="E23" s="15" t="s">
        <v>46</v>
      </c>
      <c r="F23" s="15" t="s">
        <v>42</v>
      </c>
      <c r="G23" s="37">
        <v>1</v>
      </c>
      <c r="H23" s="37">
        <v>8</v>
      </c>
      <c r="I23" s="24">
        <v>4058</v>
      </c>
      <c r="J23" s="24"/>
      <c r="K23" s="24">
        <v>750</v>
      </c>
      <c r="L23" s="24"/>
      <c r="M23" s="64"/>
      <c r="N23" s="14">
        <f>I23/H23</f>
        <v>507.25</v>
      </c>
      <c r="O23" s="73">
        <v>8</v>
      </c>
      <c r="P23" s="22">
        <v>6295</v>
      </c>
      <c r="Q23" s="22"/>
      <c r="R23" s="22">
        <v>1316</v>
      </c>
      <c r="S23" s="22"/>
      <c r="T23" s="64"/>
      <c r="U23" s="75"/>
      <c r="V23" s="14">
        <f>P23/O23</f>
        <v>786.875</v>
      </c>
      <c r="W23" s="75">
        <f>SUM(U23,P23)</f>
        <v>6295</v>
      </c>
      <c r="X23" s="77"/>
      <c r="Y23" s="76">
        <f>SUM(X23,R23)</f>
        <v>1316</v>
      </c>
    </row>
    <row r="24" spans="1:25" ht="12.75">
      <c r="A24" s="72">
        <v>11</v>
      </c>
      <c r="B24" s="72">
        <v>10</v>
      </c>
      <c r="C24" s="4" t="s">
        <v>57</v>
      </c>
      <c r="D24" s="4" t="s">
        <v>58</v>
      </c>
      <c r="E24" s="15" t="s">
        <v>51</v>
      </c>
      <c r="F24" s="15" t="s">
        <v>36</v>
      </c>
      <c r="G24" s="37">
        <v>8</v>
      </c>
      <c r="H24" s="37">
        <v>14</v>
      </c>
      <c r="I24" s="24">
        <v>3565</v>
      </c>
      <c r="J24" s="24">
        <v>3950</v>
      </c>
      <c r="K24" s="24">
        <v>750</v>
      </c>
      <c r="L24" s="24">
        <v>776</v>
      </c>
      <c r="M24" s="64">
        <f>(I24/J24*100)-100</f>
        <v>-9.746835443037966</v>
      </c>
      <c r="N24" s="14">
        <f>I24/H24</f>
        <v>254.64285714285714</v>
      </c>
      <c r="O24" s="73">
        <v>14</v>
      </c>
      <c r="P24" s="14">
        <v>5347</v>
      </c>
      <c r="Q24" s="14">
        <v>4679</v>
      </c>
      <c r="R24" s="14">
        <v>1160</v>
      </c>
      <c r="S24" s="14">
        <v>975</v>
      </c>
      <c r="T24" s="64">
        <f>(P24/Q24*100)-100</f>
        <v>14.27655481940586</v>
      </c>
      <c r="U24" s="75">
        <v>179670</v>
      </c>
      <c r="V24" s="14">
        <f>P24/O24</f>
        <v>381.92857142857144</v>
      </c>
      <c r="W24" s="75">
        <f>SUM(U24,P24)</f>
        <v>185017</v>
      </c>
      <c r="X24" s="77">
        <v>39032</v>
      </c>
      <c r="Y24" s="76">
        <f>SUM(X24,R24)</f>
        <v>40192</v>
      </c>
    </row>
    <row r="25" spans="1:25" ht="12.75" customHeight="1">
      <c r="A25" s="72">
        <v>12</v>
      </c>
      <c r="B25" s="72">
        <v>12</v>
      </c>
      <c r="C25" s="4" t="s">
        <v>82</v>
      </c>
      <c r="D25" s="4" t="s">
        <v>83</v>
      </c>
      <c r="E25" s="15" t="s">
        <v>46</v>
      </c>
      <c r="F25" s="15" t="s">
        <v>49</v>
      </c>
      <c r="G25" s="37">
        <v>2</v>
      </c>
      <c r="H25" s="37">
        <v>1</v>
      </c>
      <c r="I25" s="24">
        <v>2674</v>
      </c>
      <c r="J25" s="24">
        <v>2280</v>
      </c>
      <c r="K25" s="96">
        <v>565</v>
      </c>
      <c r="L25" s="96">
        <v>494</v>
      </c>
      <c r="M25" s="64">
        <f>(I25/J25*100)-100</f>
        <v>17.28070175438596</v>
      </c>
      <c r="N25" s="14"/>
      <c r="O25" s="73">
        <v>1</v>
      </c>
      <c r="P25" s="14">
        <v>4252</v>
      </c>
      <c r="Q25" s="14">
        <v>3319</v>
      </c>
      <c r="R25" s="24">
        <v>920</v>
      </c>
      <c r="S25" s="24">
        <v>822</v>
      </c>
      <c r="T25" s="64">
        <f>(P25/Q25*100)-100</f>
        <v>28.110876770111474</v>
      </c>
      <c r="U25" s="101">
        <v>10647</v>
      </c>
      <c r="V25" s="14">
        <f>P25/O25</f>
        <v>4252</v>
      </c>
      <c r="W25" s="75">
        <f>SUM(U25,P25)</f>
        <v>14899</v>
      </c>
      <c r="X25" s="75">
        <v>2415</v>
      </c>
      <c r="Y25" s="76">
        <f>SUM(X25,R25)</f>
        <v>3335</v>
      </c>
    </row>
    <row r="26" spans="1:25" ht="12.75" customHeight="1">
      <c r="A26" s="72">
        <v>13</v>
      </c>
      <c r="B26" s="72">
        <v>8</v>
      </c>
      <c r="C26" s="4" t="s">
        <v>76</v>
      </c>
      <c r="D26" s="4" t="s">
        <v>77</v>
      </c>
      <c r="E26" s="15" t="s">
        <v>46</v>
      </c>
      <c r="F26" s="15" t="s">
        <v>47</v>
      </c>
      <c r="G26" s="37">
        <v>3</v>
      </c>
      <c r="H26" s="37">
        <v>4</v>
      </c>
      <c r="I26" s="22">
        <v>2552</v>
      </c>
      <c r="J26" s="22">
        <v>3532</v>
      </c>
      <c r="K26" s="97">
        <v>488</v>
      </c>
      <c r="L26" s="97">
        <v>676</v>
      </c>
      <c r="M26" s="64">
        <f>(I26/J26*100)-100</f>
        <v>-27.746319365798414</v>
      </c>
      <c r="N26" s="14">
        <f>I26/H26</f>
        <v>638</v>
      </c>
      <c r="O26" s="73">
        <v>4</v>
      </c>
      <c r="P26" s="22">
        <v>4010</v>
      </c>
      <c r="Q26" s="22">
        <v>4965</v>
      </c>
      <c r="R26" s="22">
        <v>846</v>
      </c>
      <c r="S26" s="22">
        <v>1012</v>
      </c>
      <c r="T26" s="64">
        <f>(P26/Q26*100)-100</f>
        <v>-19.234642497482383</v>
      </c>
      <c r="U26" s="77">
        <v>15534</v>
      </c>
      <c r="V26" s="14">
        <f>P26/O26</f>
        <v>1002.5</v>
      </c>
      <c r="W26" s="75">
        <f>SUM(U26,P26)</f>
        <v>19544</v>
      </c>
      <c r="X26" s="75">
        <v>3100</v>
      </c>
      <c r="Y26" s="76">
        <f>SUM(X26,R26)</f>
        <v>3946</v>
      </c>
    </row>
    <row r="27" spans="1:25" ht="12.75">
      <c r="A27" s="72">
        <v>14</v>
      </c>
      <c r="B27" s="72">
        <v>13</v>
      </c>
      <c r="C27" s="4" t="s">
        <v>63</v>
      </c>
      <c r="D27" s="4" t="s">
        <v>64</v>
      </c>
      <c r="E27" s="15" t="s">
        <v>46</v>
      </c>
      <c r="F27" s="15" t="s">
        <v>47</v>
      </c>
      <c r="G27" s="37">
        <v>6</v>
      </c>
      <c r="H27" s="37">
        <v>4</v>
      </c>
      <c r="I27" s="24">
        <v>2116</v>
      </c>
      <c r="J27" s="24">
        <v>1891</v>
      </c>
      <c r="K27" s="14">
        <v>437</v>
      </c>
      <c r="L27" s="14">
        <v>356</v>
      </c>
      <c r="M27" s="64">
        <f>(I27/J27*100)-100</f>
        <v>11.898466419883661</v>
      </c>
      <c r="N27" s="14">
        <f>I27/H27</f>
        <v>529</v>
      </c>
      <c r="O27" s="73">
        <v>4</v>
      </c>
      <c r="P27" s="14">
        <v>3484</v>
      </c>
      <c r="Q27" s="14">
        <v>2429</v>
      </c>
      <c r="R27" s="14">
        <v>747</v>
      </c>
      <c r="S27" s="14">
        <v>478</v>
      </c>
      <c r="T27" s="64">
        <f>(P27/Q27*100)-100</f>
        <v>43.433511733223554</v>
      </c>
      <c r="U27" s="75">
        <v>25875</v>
      </c>
      <c r="V27" s="14">
        <f>P27/O27</f>
        <v>871</v>
      </c>
      <c r="W27" s="75">
        <f>SUM(U27,P27)</f>
        <v>29359</v>
      </c>
      <c r="X27" s="77">
        <v>5297</v>
      </c>
      <c r="Y27" s="76">
        <f>SUM(X27,R27)</f>
        <v>6044</v>
      </c>
    </row>
    <row r="28" spans="1:25" ht="12.75">
      <c r="A28" s="72">
        <v>15</v>
      </c>
      <c r="B28" s="72">
        <v>9</v>
      </c>
      <c r="C28" s="4" t="s">
        <v>78</v>
      </c>
      <c r="D28" s="4" t="s">
        <v>79</v>
      </c>
      <c r="E28" s="15" t="s">
        <v>46</v>
      </c>
      <c r="F28" s="15" t="s">
        <v>42</v>
      </c>
      <c r="G28" s="37">
        <v>3</v>
      </c>
      <c r="H28" s="37">
        <v>5</v>
      </c>
      <c r="I28" s="24">
        <v>1652</v>
      </c>
      <c r="J28" s="24">
        <v>3740</v>
      </c>
      <c r="K28" s="14">
        <v>306</v>
      </c>
      <c r="L28" s="14">
        <v>697</v>
      </c>
      <c r="M28" s="64">
        <f>(I28/J28*100)-100</f>
        <v>-55.82887700534759</v>
      </c>
      <c r="N28" s="14">
        <f>I28/H28</f>
        <v>330.4</v>
      </c>
      <c r="O28" s="38">
        <v>5</v>
      </c>
      <c r="P28" s="14">
        <v>2603</v>
      </c>
      <c r="Q28" s="14">
        <v>4939</v>
      </c>
      <c r="R28" s="14">
        <v>521</v>
      </c>
      <c r="S28" s="14">
        <v>997</v>
      </c>
      <c r="T28" s="64">
        <f>(P28/Q28*100)-100</f>
        <v>-47.29702368900587</v>
      </c>
      <c r="U28" s="75">
        <v>14235</v>
      </c>
      <c r="V28" s="14">
        <f>P28/O28</f>
        <v>520.6</v>
      </c>
      <c r="W28" s="75">
        <f>SUM(U28,P28)</f>
        <v>16838</v>
      </c>
      <c r="X28" s="77">
        <v>2895</v>
      </c>
      <c r="Y28" s="76">
        <f>SUM(X28,R28)</f>
        <v>3416</v>
      </c>
    </row>
    <row r="29" spans="1:25" ht="12.75">
      <c r="A29" s="72">
        <v>16</v>
      </c>
      <c r="B29" s="72">
        <v>15</v>
      </c>
      <c r="C29" s="4" t="s">
        <v>52</v>
      </c>
      <c r="D29" s="4" t="s">
        <v>52</v>
      </c>
      <c r="E29" s="15" t="s">
        <v>50</v>
      </c>
      <c r="F29" s="15" t="s">
        <v>49</v>
      </c>
      <c r="G29" s="37">
        <v>12</v>
      </c>
      <c r="H29" s="37">
        <v>14</v>
      </c>
      <c r="I29" s="24">
        <v>1774</v>
      </c>
      <c r="J29" s="24">
        <v>1591</v>
      </c>
      <c r="K29" s="24">
        <v>342</v>
      </c>
      <c r="L29" s="24">
        <v>298</v>
      </c>
      <c r="M29" s="64">
        <f>(I29/J29*100)-100</f>
        <v>11.502199874292913</v>
      </c>
      <c r="N29" s="14">
        <f>I29/H29</f>
        <v>126.71428571428571</v>
      </c>
      <c r="O29" s="73">
        <v>14</v>
      </c>
      <c r="P29" s="22">
        <v>2301</v>
      </c>
      <c r="Q29" s="22">
        <v>1902</v>
      </c>
      <c r="R29" s="22">
        <v>447</v>
      </c>
      <c r="S29" s="22">
        <v>359</v>
      </c>
      <c r="T29" s="64">
        <f>(P29/Q29*100)-100</f>
        <v>20.97791798107255</v>
      </c>
      <c r="U29" s="75">
        <v>552385</v>
      </c>
      <c r="V29" s="14">
        <f>P29/O29</f>
        <v>164.35714285714286</v>
      </c>
      <c r="W29" s="75">
        <f>SUM(U29,P29)</f>
        <v>554686</v>
      </c>
      <c r="X29" s="77">
        <v>110291</v>
      </c>
      <c r="Y29" s="76">
        <f>SUM(X29,R29)</f>
        <v>110738</v>
      </c>
    </row>
    <row r="30" spans="1:25" ht="12.75">
      <c r="A30" s="72">
        <v>17</v>
      </c>
      <c r="B30" s="72">
        <v>11</v>
      </c>
      <c r="C30" s="4" t="s">
        <v>72</v>
      </c>
      <c r="D30" s="4" t="s">
        <v>73</v>
      </c>
      <c r="E30" s="15" t="s">
        <v>46</v>
      </c>
      <c r="F30" s="15" t="s">
        <v>42</v>
      </c>
      <c r="G30" s="37">
        <v>4</v>
      </c>
      <c r="H30" s="37">
        <v>5</v>
      </c>
      <c r="I30" s="24">
        <v>1353</v>
      </c>
      <c r="J30" s="24">
        <v>2949</v>
      </c>
      <c r="K30" s="14">
        <v>261</v>
      </c>
      <c r="L30" s="14">
        <v>562</v>
      </c>
      <c r="M30" s="64">
        <f>(I30/J30*100)-100</f>
        <v>-54.12004069175992</v>
      </c>
      <c r="N30" s="14">
        <f>I30/H30</f>
        <v>270.6</v>
      </c>
      <c r="O30" s="73">
        <v>5</v>
      </c>
      <c r="P30" s="14">
        <v>2272</v>
      </c>
      <c r="Q30" s="14">
        <v>3634</v>
      </c>
      <c r="R30" s="14">
        <v>522</v>
      </c>
      <c r="S30" s="14">
        <v>741</v>
      </c>
      <c r="T30" s="64">
        <f>(P30/Q30*100)-100</f>
        <v>-37.47936158503027</v>
      </c>
      <c r="U30" s="75">
        <v>22725</v>
      </c>
      <c r="V30" s="14">
        <f>P30/O30</f>
        <v>454.4</v>
      </c>
      <c r="W30" s="75">
        <f>SUM(U30,P30)</f>
        <v>24997</v>
      </c>
      <c r="X30" s="75">
        <v>4555</v>
      </c>
      <c r="Y30" s="76">
        <f>SUM(X30,R30)</f>
        <v>5077</v>
      </c>
    </row>
    <row r="31" spans="1:25" ht="12.75">
      <c r="A31" s="72">
        <v>18</v>
      </c>
      <c r="B31" s="72">
        <v>18</v>
      </c>
      <c r="C31" s="95" t="s">
        <v>53</v>
      </c>
      <c r="D31" s="4" t="s">
        <v>54</v>
      </c>
      <c r="E31" s="15" t="s">
        <v>46</v>
      </c>
      <c r="F31" s="15" t="s">
        <v>42</v>
      </c>
      <c r="G31" s="37">
        <v>10</v>
      </c>
      <c r="H31" s="37">
        <v>11</v>
      </c>
      <c r="I31" s="24">
        <v>899</v>
      </c>
      <c r="J31" s="24">
        <v>789</v>
      </c>
      <c r="K31" s="98">
        <v>211</v>
      </c>
      <c r="L31" s="98">
        <v>156</v>
      </c>
      <c r="M31" s="64">
        <f>(I31/J31*100)-100</f>
        <v>13.94169835234473</v>
      </c>
      <c r="N31" s="14">
        <f>I31/H31</f>
        <v>81.72727272727273</v>
      </c>
      <c r="O31" s="38">
        <v>11</v>
      </c>
      <c r="P31" s="14">
        <v>1364</v>
      </c>
      <c r="Q31" s="14">
        <v>1217</v>
      </c>
      <c r="R31" s="14">
        <v>328</v>
      </c>
      <c r="S31" s="14">
        <v>277</v>
      </c>
      <c r="T31" s="64">
        <f>(P31/Q31*100)-100</f>
        <v>12.07888249794577</v>
      </c>
      <c r="U31" s="94">
        <v>285092</v>
      </c>
      <c r="V31" s="14">
        <f>P31/O31</f>
        <v>124</v>
      </c>
      <c r="W31" s="75">
        <f>SUM(U31,P31)</f>
        <v>286456</v>
      </c>
      <c r="X31" s="75">
        <v>60562</v>
      </c>
      <c r="Y31" s="76">
        <f>SUM(X31,R31)</f>
        <v>60890</v>
      </c>
    </row>
    <row r="32" spans="1:25" ht="12.75">
      <c r="A32" s="72">
        <v>19</v>
      </c>
      <c r="B32" s="72">
        <v>16</v>
      </c>
      <c r="C32" s="4" t="s">
        <v>55</v>
      </c>
      <c r="D32" s="4" t="s">
        <v>56</v>
      </c>
      <c r="E32" s="15" t="s">
        <v>46</v>
      </c>
      <c r="F32" s="15" t="s">
        <v>47</v>
      </c>
      <c r="G32" s="37">
        <v>9</v>
      </c>
      <c r="H32" s="37">
        <v>7</v>
      </c>
      <c r="I32" s="14">
        <v>677</v>
      </c>
      <c r="J32" s="14">
        <v>1234</v>
      </c>
      <c r="K32" s="22">
        <v>117</v>
      </c>
      <c r="L32" s="22">
        <v>243</v>
      </c>
      <c r="M32" s="64">
        <f>(I32/J32*100)-100</f>
        <v>-45.13776337115073</v>
      </c>
      <c r="N32" s="14">
        <f>I32/H32</f>
        <v>96.71428571428571</v>
      </c>
      <c r="O32" s="37">
        <v>7</v>
      </c>
      <c r="P32" s="22">
        <v>1174</v>
      </c>
      <c r="Q32" s="22">
        <v>1651</v>
      </c>
      <c r="R32" s="22">
        <v>195</v>
      </c>
      <c r="S32" s="22">
        <v>344</v>
      </c>
      <c r="T32" s="64">
        <f>(P32/Q32*100)-100</f>
        <v>-28.8915808600848</v>
      </c>
      <c r="U32" s="94">
        <v>83654</v>
      </c>
      <c r="V32" s="14">
        <f>P32/O32</f>
        <v>167.71428571428572</v>
      </c>
      <c r="W32" s="75">
        <f>SUM(U32,P32)</f>
        <v>84828</v>
      </c>
      <c r="X32" s="75">
        <v>16012</v>
      </c>
      <c r="Y32" s="76">
        <f>SUM(X32,R32)</f>
        <v>16207</v>
      </c>
    </row>
    <row r="33" spans="1:25" ht="13.5" thickBot="1">
      <c r="A33" s="72">
        <v>20</v>
      </c>
      <c r="B33" s="72">
        <v>14</v>
      </c>
      <c r="C33" s="93" t="s">
        <v>61</v>
      </c>
      <c r="D33" s="93" t="s">
        <v>62</v>
      </c>
      <c r="E33" s="15" t="s">
        <v>46</v>
      </c>
      <c r="F33" s="15" t="s">
        <v>47</v>
      </c>
      <c r="G33" s="37">
        <v>6</v>
      </c>
      <c r="H33" s="37">
        <v>1</v>
      </c>
      <c r="I33" s="14">
        <v>627</v>
      </c>
      <c r="J33" s="14">
        <v>1364</v>
      </c>
      <c r="K33" s="14">
        <v>134</v>
      </c>
      <c r="L33" s="14">
        <v>289</v>
      </c>
      <c r="M33" s="64">
        <f>(I33/J33*100)-100</f>
        <v>-54.03225806451613</v>
      </c>
      <c r="N33" s="14">
        <f>I33/H33</f>
        <v>627</v>
      </c>
      <c r="O33" s="73">
        <v>1</v>
      </c>
      <c r="P33" s="14">
        <v>1159</v>
      </c>
      <c r="Q33" s="14">
        <v>2284</v>
      </c>
      <c r="R33" s="14">
        <v>250</v>
      </c>
      <c r="S33" s="14">
        <v>493</v>
      </c>
      <c r="T33" s="64">
        <f>(P33/Q33*100)-100</f>
        <v>-49.255691768826615</v>
      </c>
      <c r="U33" s="87">
        <v>17760</v>
      </c>
      <c r="V33" s="14">
        <f>P33/O33</f>
        <v>1159</v>
      </c>
      <c r="W33" s="75">
        <f>SUM(U33,P33)</f>
        <v>18919</v>
      </c>
      <c r="X33" s="87">
        <v>4042</v>
      </c>
      <c r="Y33" s="76">
        <f>SUM(X33,R33)</f>
        <v>4292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193</v>
      </c>
      <c r="I34" s="31">
        <f>SUM(I14:I33)</f>
        <v>128804</v>
      </c>
      <c r="J34" s="31">
        <v>232940</v>
      </c>
      <c r="K34" s="31">
        <f>SUM(K14:K33)</f>
        <v>23432</v>
      </c>
      <c r="L34" s="31">
        <v>44683</v>
      </c>
      <c r="M34" s="68">
        <f>(I34/J34*100)-100</f>
        <v>-44.70507426805186</v>
      </c>
      <c r="N34" s="32">
        <f>I34/H34</f>
        <v>667.3782383419689</v>
      </c>
      <c r="O34" s="34">
        <f>SUM(O14:O33)</f>
        <v>193</v>
      </c>
      <c r="P34" s="31">
        <f>SUM(P14:P33)</f>
        <v>200260</v>
      </c>
      <c r="Q34" s="31">
        <v>348995</v>
      </c>
      <c r="R34" s="31">
        <f>SUM(R14:R33)</f>
        <v>40237</v>
      </c>
      <c r="S34" s="31">
        <v>70166</v>
      </c>
      <c r="T34" s="68">
        <f>(P34/Q34*100)-100</f>
        <v>-42.61808908437084</v>
      </c>
      <c r="U34" s="78">
        <f>SUM(U14:U33)</f>
        <v>2075266</v>
      </c>
      <c r="V34" s="90">
        <f>P34/O34</f>
        <v>1037.6165803108809</v>
      </c>
      <c r="W34" s="92">
        <f>SUM(U34,P34)</f>
        <v>2275526</v>
      </c>
      <c r="X34" s="91">
        <f>SUM(X14:X33)</f>
        <v>409507</v>
      </c>
      <c r="Y34" s="35">
        <f>SUM(Y14:Y33)</f>
        <v>449744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18 - Jan</v>
      </c>
      <c r="L4" s="20"/>
      <c r="M4" s="62" t="str">
        <f>'WEEKLY COMPETITIVE REPORT'!M4</f>
        <v>20 -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17 - Jan</v>
      </c>
      <c r="L5" s="7"/>
      <c r="M5" s="63" t="str">
        <f>'WEEKLY COMPETITIVE REPORT'!M5</f>
        <v>23 -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41298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DJANGO UNCHAINED</v>
      </c>
      <c r="D14" s="4" t="str">
        <f>'WEEKLY COMPETITIVE REPORT'!D14</f>
        <v>DJANGO BREZ OKOVOV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1</v>
      </c>
      <c r="H14" s="37">
        <f>'WEEKLY COMPETITIVE REPORT'!H14</f>
        <v>13</v>
      </c>
      <c r="I14" s="14">
        <f>'WEEKLY COMPETITIVE REPORT'!I14/Y4</f>
        <v>35141.75940646529</v>
      </c>
      <c r="J14" s="14">
        <f>'WEEKLY COMPETITIVE REPORT'!J14/Y4</f>
        <v>0</v>
      </c>
      <c r="K14" s="22">
        <f>'WEEKLY COMPETITIVE REPORT'!K14</f>
        <v>4858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2703.2122620357914</v>
      </c>
      <c r="O14" s="37">
        <f>'WEEKLY COMPETITIVE REPORT'!O14</f>
        <v>13</v>
      </c>
      <c r="P14" s="14">
        <f>'WEEKLY COMPETITIVE REPORT'!P14/Y4</f>
        <v>61250.662427133015</v>
      </c>
      <c r="Q14" s="14">
        <f>'WEEKLY COMPETITIVE REPORT'!Q14/Y4</f>
        <v>0</v>
      </c>
      <c r="R14" s="22">
        <f>'WEEKLY COMPETITIVE REPORT'!R14</f>
        <v>9597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3105.4583995760463</v>
      </c>
      <c r="V14" s="14">
        <f aca="true" t="shared" si="1" ref="V14:V20">P14/O14</f>
        <v>4711.5894174717705</v>
      </c>
      <c r="W14" s="25">
        <f aca="true" t="shared" si="2" ref="W14:W20">P14+U14</f>
        <v>64356.12082670906</v>
      </c>
      <c r="X14" s="22">
        <f>'WEEKLY COMPETITIVE REPORT'!X14</f>
        <v>666</v>
      </c>
      <c r="Y14" s="56">
        <f>'WEEKLY COMPETITIVE REPORT'!Y14</f>
        <v>10263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ANNA KARENINA</v>
      </c>
      <c r="D15" s="4" t="str">
        <f>'WEEKLY COMPETITIVE REPORT'!D15</f>
        <v>ANA KARENINA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14</v>
      </c>
      <c r="I15" s="14">
        <f>'WEEKLY COMPETITIVE REPORT'!I15/Y4</f>
        <v>23036.565977742448</v>
      </c>
      <c r="J15" s="14">
        <f>'WEEKLY COMPETITIVE REPORT'!J15/Y4</f>
        <v>24373.34393216746</v>
      </c>
      <c r="K15" s="22">
        <f>'WEEKLY COMPETITIVE REPORT'!K15</f>
        <v>3208</v>
      </c>
      <c r="L15" s="22">
        <f>'WEEKLY COMPETITIVE REPORT'!L15</f>
        <v>3394</v>
      </c>
      <c r="M15" s="64">
        <f>'WEEKLY COMPETITIVE REPORT'!M15</f>
        <v>-5.48458987878459</v>
      </c>
      <c r="N15" s="14">
        <f t="shared" si="0"/>
        <v>1645.468998410175</v>
      </c>
      <c r="O15" s="37">
        <f>'WEEKLY COMPETITIVE REPORT'!O15</f>
        <v>14</v>
      </c>
      <c r="P15" s="14">
        <f>'WEEKLY COMPETITIVE REPORT'!P15/Y4</f>
        <v>36045.31001589825</v>
      </c>
      <c r="Q15" s="14">
        <f>'WEEKLY COMPETITIVE REPORT'!Q15/Y4</f>
        <v>35920.77371489136</v>
      </c>
      <c r="R15" s="22">
        <f>'WEEKLY COMPETITIVE REPORT'!R15</f>
        <v>5614</v>
      </c>
      <c r="S15" s="22">
        <f>'WEEKLY COMPETITIVE REPORT'!S15</f>
        <v>5512</v>
      </c>
      <c r="T15" s="64">
        <f>'WEEKLY COMPETITIVE REPORT'!T15</f>
        <v>0.34669715634565534</v>
      </c>
      <c r="U15" s="14">
        <f>'WEEKLY COMPETITIVE REPORT'!U15/Y4</f>
        <v>37470.85320614732</v>
      </c>
      <c r="V15" s="14">
        <f t="shared" si="1"/>
        <v>2574.665001135589</v>
      </c>
      <c r="W15" s="25">
        <f t="shared" si="2"/>
        <v>73516.16322204558</v>
      </c>
      <c r="X15" s="22">
        <f>'WEEKLY COMPETITIVE REPORT'!X15</f>
        <v>5709</v>
      </c>
      <c r="Y15" s="56">
        <f>'WEEKLY COMPETITIVE REPORT'!Y15</f>
        <v>11323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TEXAS CHAINSAW 3D</v>
      </c>
      <c r="D16" s="4" t="str">
        <f>'WEEKLY COMPETITIVE REPORT'!D16</f>
        <v>TEKSAŠKI POKOL Z MOTORKO 3D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9</v>
      </c>
      <c r="I16" s="14">
        <f>'WEEKLY COMPETITIVE REPORT'!I16/Y4</f>
        <v>15532.591414944356</v>
      </c>
      <c r="J16" s="14">
        <f>'WEEKLY COMPETITIVE REPORT'!J16/Y4</f>
        <v>0</v>
      </c>
      <c r="K16" s="22">
        <f>'WEEKLY COMPETITIVE REPORT'!K16</f>
        <v>1902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1725.843490549373</v>
      </c>
      <c r="O16" s="37">
        <f>'WEEKLY COMPETITIVE REPORT'!O16</f>
        <v>9</v>
      </c>
      <c r="P16" s="14">
        <f>'WEEKLY COMPETITIVE REPORT'!P16/Y4</f>
        <v>24382.617912029677</v>
      </c>
      <c r="Q16" s="14">
        <f>'WEEKLY COMPETITIVE REPORT'!Q16/Y4</f>
        <v>0</v>
      </c>
      <c r="R16" s="22">
        <f>'WEEKLY COMPETITIVE REPORT'!R16</f>
        <v>3431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7594.064652888182</v>
      </c>
      <c r="V16" s="14">
        <f t="shared" si="1"/>
        <v>2709.1797680032973</v>
      </c>
      <c r="W16" s="25">
        <f t="shared" si="2"/>
        <v>31976.682564917857</v>
      </c>
      <c r="X16" s="22">
        <f>'WEEKLY COMPETITIVE REPORT'!X16</f>
        <v>556</v>
      </c>
      <c r="Y16" s="56">
        <f>'WEEKLY COMPETITIVE REPORT'!Y16</f>
        <v>3987</v>
      </c>
    </row>
    <row r="17" spans="1:25" ht="12.75">
      <c r="A17" s="50">
        <v>4</v>
      </c>
      <c r="B17" s="4">
        <f>'WEEKLY COMPETITIVE REPORT'!B17</f>
        <v>5</v>
      </c>
      <c r="C17" s="4" t="str">
        <f>'WEEKLY COMPETITIVE REPORT'!C17</f>
        <v>PARENTAL GUIDANCE</v>
      </c>
      <c r="D17" s="4" t="str">
        <f>'WEEKLY COMPETITIVE REPORT'!D17</f>
        <v>BREZ NADZORA STARŠEV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2</v>
      </c>
      <c r="H17" s="37">
        <f>'WEEKLY COMPETITIVE REPORT'!H17</f>
        <v>6</v>
      </c>
      <c r="I17" s="14">
        <f>'WEEKLY COMPETITIVE REPORT'!I17/Y4</f>
        <v>15233.17435082141</v>
      </c>
      <c r="J17" s="14">
        <f>'WEEKLY COMPETITIVE REPORT'!J17/Y4</f>
        <v>15268.945416004239</v>
      </c>
      <c r="K17" s="22">
        <f>'WEEKLY COMPETITIVE REPORT'!K17</f>
        <v>2220</v>
      </c>
      <c r="L17" s="22">
        <f>'WEEKLY COMPETITIVE REPORT'!L17</f>
        <v>2246</v>
      </c>
      <c r="M17" s="64">
        <f>'WEEKLY COMPETITIVE REPORT'!M17</f>
        <v>-0.2342733188720132</v>
      </c>
      <c r="N17" s="14">
        <f t="shared" si="0"/>
        <v>2538.8623918035682</v>
      </c>
      <c r="O17" s="37">
        <f>'WEEKLY COMPETITIVE REPORT'!O17</f>
        <v>6</v>
      </c>
      <c r="P17" s="14">
        <f>'WEEKLY COMPETITIVE REPORT'!P17/Y4</f>
        <v>22313.195548489664</v>
      </c>
      <c r="Q17" s="14">
        <f>'WEEKLY COMPETITIVE REPORT'!Q17/Y4</f>
        <v>19007.684154742976</v>
      </c>
      <c r="R17" s="22">
        <f>'WEEKLY COMPETITIVE REPORT'!R17</f>
        <v>3592</v>
      </c>
      <c r="S17" s="22">
        <f>'WEEKLY COMPETITIVE REPORT'!S17</f>
        <v>3007</v>
      </c>
      <c r="T17" s="64">
        <f>'WEEKLY COMPETITIVE REPORT'!T17</f>
        <v>17.3903952045724</v>
      </c>
      <c r="U17" s="14">
        <f>'WEEKLY COMPETITIVE REPORT'!U17/Y4</f>
        <v>19007.684154742976</v>
      </c>
      <c r="V17" s="14">
        <f t="shared" si="1"/>
        <v>3718.8659247482774</v>
      </c>
      <c r="W17" s="25">
        <f t="shared" si="2"/>
        <v>41320.87970323264</v>
      </c>
      <c r="X17" s="22">
        <f>'WEEKLY COMPETITIVE REPORT'!X17</f>
        <v>3007</v>
      </c>
      <c r="Y17" s="56">
        <f>'WEEKLY COMPETITIVE REPORT'!Y17</f>
        <v>6599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SAMMY'S ADVENTURES 2</v>
      </c>
      <c r="D18" s="4" t="str">
        <f>'WEEKLY COMPETITIVE REPORT'!D18</f>
        <v>SAMOVA PUSTOLOVŠČINA 2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15</v>
      </c>
      <c r="I18" s="14">
        <f>'WEEKLY COMPETITIVE REPORT'!I18/Y4</f>
        <v>14936.406995230524</v>
      </c>
      <c r="J18" s="14">
        <f>'WEEKLY COMPETITIVE REPORT'!J18/Y4</f>
        <v>22877.58346581876</v>
      </c>
      <c r="K18" s="22">
        <f>'WEEKLY COMPETITIVE REPORT'!K18</f>
        <v>2099</v>
      </c>
      <c r="L18" s="22">
        <f>'WEEKLY COMPETITIVE REPORT'!L18</f>
        <v>3289</v>
      </c>
      <c r="M18" s="64">
        <f>'WEEKLY COMPETITIVE REPORT'!M18</f>
        <v>-34.71160528144544</v>
      </c>
      <c r="N18" s="14">
        <f t="shared" si="0"/>
        <v>995.7604663487016</v>
      </c>
      <c r="O18" s="37">
        <f>'WEEKLY COMPETITIVE REPORT'!O18</f>
        <v>15</v>
      </c>
      <c r="P18" s="14">
        <f>'WEEKLY COMPETITIVE REPORT'!P18/Y4</f>
        <v>21486.486486486487</v>
      </c>
      <c r="Q18" s="14">
        <f>'WEEKLY COMPETITIVE REPORT'!Q18/Y4</f>
        <v>27808.69104398516</v>
      </c>
      <c r="R18" s="22">
        <f>'WEEKLY COMPETITIVE REPORT'!R18</f>
        <v>3242</v>
      </c>
      <c r="S18" s="22">
        <f>'WEEKLY COMPETITIVE REPORT'!S18</f>
        <v>4287</v>
      </c>
      <c r="T18" s="64">
        <f>'WEEKLY COMPETITIVE REPORT'!T18</f>
        <v>-22.734635540733677</v>
      </c>
      <c r="U18" s="14">
        <f>'WEEKLY COMPETITIVE REPORT'!U18/Y4</f>
        <v>58847.37678855326</v>
      </c>
      <c r="V18" s="14">
        <f t="shared" si="1"/>
        <v>1432.4324324324325</v>
      </c>
      <c r="W18" s="25">
        <f t="shared" si="2"/>
        <v>80333.86327503974</v>
      </c>
      <c r="X18" s="22">
        <f>'WEEKLY COMPETITIVE REPORT'!X18</f>
        <v>9060</v>
      </c>
      <c r="Y18" s="56">
        <f>'WEEKLY COMPETITIVE REPORT'!Y18</f>
        <v>12302</v>
      </c>
    </row>
    <row r="19" spans="1:25" ht="12.75">
      <c r="A19" s="50">
        <v>6</v>
      </c>
      <c r="B19" s="4">
        <f>'WEEKLY COMPETITIVE REPORT'!B19</f>
        <v>2</v>
      </c>
      <c r="C19" s="4" t="str">
        <f>'WEEKLY COMPETITIVE REPORT'!C19</f>
        <v>LIFE OF PI</v>
      </c>
      <c r="D19" s="4" t="str">
        <f>'WEEKLY COMPETITIVE REPORT'!D19</f>
        <v>PIJEVO ŽIVLJENJE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5</v>
      </c>
      <c r="H19" s="37">
        <f>'WEEKLY COMPETITIVE REPORT'!H19</f>
        <v>16</v>
      </c>
      <c r="I19" s="14">
        <f>'WEEKLY COMPETITIVE REPORT'!I19/Y4</f>
        <v>13741.3884472708</v>
      </c>
      <c r="J19" s="14">
        <f>'WEEKLY COMPETITIVE REPORT'!J19/Y4</f>
        <v>22098.569157392685</v>
      </c>
      <c r="K19" s="22">
        <f>'WEEKLY COMPETITIVE REPORT'!K19</f>
        <v>1684</v>
      </c>
      <c r="L19" s="22">
        <f>'WEEKLY COMPETITIVE REPORT'!L19</f>
        <v>2763</v>
      </c>
      <c r="M19" s="64">
        <f>'WEEKLY COMPETITIVE REPORT'!M19</f>
        <v>-37.81774580335732</v>
      </c>
      <c r="N19" s="14">
        <f t="shared" si="0"/>
        <v>858.836777954425</v>
      </c>
      <c r="O19" s="37">
        <f>'WEEKLY COMPETITIVE REPORT'!O19</f>
        <v>16</v>
      </c>
      <c r="P19" s="14">
        <f>'WEEKLY COMPETITIVE REPORT'!P19/Y4</f>
        <v>19648.913619501855</v>
      </c>
      <c r="Q19" s="14">
        <f>'WEEKLY COMPETITIVE REPORT'!Q19/Y4</f>
        <v>29797.297297297297</v>
      </c>
      <c r="R19" s="22">
        <f>'WEEKLY COMPETITIVE REPORT'!R19</f>
        <v>2574</v>
      </c>
      <c r="S19" s="22">
        <f>'WEEKLY COMPETITIVE REPORT'!S19</f>
        <v>3982</v>
      </c>
      <c r="T19" s="64">
        <f>'WEEKLY COMPETITIVE REPORT'!T19</f>
        <v>-34.058067671513044</v>
      </c>
      <c r="U19" s="14">
        <f>'WEEKLY COMPETITIVE REPORT'!U19/Y4</f>
        <v>192919.97880233172</v>
      </c>
      <c r="V19" s="14">
        <f t="shared" si="1"/>
        <v>1228.057101218866</v>
      </c>
      <c r="W19" s="25">
        <f t="shared" si="2"/>
        <v>212568.8924218336</v>
      </c>
      <c r="X19" s="22">
        <f>'WEEKLY COMPETITIVE REPORT'!X19</f>
        <v>26341</v>
      </c>
      <c r="Y19" s="56">
        <f>'WEEKLY COMPETITIVE REPORT'!Y19</f>
        <v>28915</v>
      </c>
    </row>
    <row r="20" spans="1:25" ht="12.75">
      <c r="A20" s="51">
        <v>7</v>
      </c>
      <c r="B20" s="4">
        <f>'WEEKLY COMPETITIVE REPORT'!B20</f>
        <v>3</v>
      </c>
      <c r="C20" s="4" t="str">
        <f>'WEEKLY COMPETITIVE REPORT'!C20</f>
        <v>HOBBIT: AN UNEXPECTED JOURNEY</v>
      </c>
      <c r="D20" s="4" t="str">
        <f>'WEEKLY COMPETITIVE REPORT'!D20</f>
        <v>HOBIT: NEPRIČAKOVANO POTOVANJE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6</v>
      </c>
      <c r="H20" s="37">
        <f>'WEEKLY COMPETITIVE REPORT'!H20</f>
        <v>26</v>
      </c>
      <c r="I20" s="14">
        <f>'WEEKLY COMPETITIVE REPORT'!I20/Y4</f>
        <v>10891.626921038685</v>
      </c>
      <c r="J20" s="14">
        <f>'WEEKLY COMPETITIVE REPORT'!J20/Y4</f>
        <v>21033.386327503973</v>
      </c>
      <c r="K20" s="22">
        <f>'WEEKLY COMPETITIVE REPORT'!K20</f>
        <v>1375</v>
      </c>
      <c r="L20" s="22">
        <f>'WEEKLY COMPETITIVE REPORT'!L20</f>
        <v>2665</v>
      </c>
      <c r="M20" s="64">
        <f>'WEEKLY COMPETITIVE REPORT'!M20</f>
        <v>-48.21743512219703</v>
      </c>
      <c r="N20" s="14">
        <f t="shared" si="0"/>
        <v>418.90872773225715</v>
      </c>
      <c r="O20" s="37">
        <f>'WEEKLY COMPETITIVE REPORT'!O20</f>
        <v>26</v>
      </c>
      <c r="P20" s="14">
        <f>'WEEKLY COMPETITIVE REPORT'!P20/Y4</f>
        <v>15898.251192368838</v>
      </c>
      <c r="Q20" s="14">
        <f>'WEEKLY COMPETITIVE REPORT'!Q20/Y4</f>
        <v>28329.35877053524</v>
      </c>
      <c r="R20" s="22">
        <f>'WEEKLY COMPETITIVE REPORT'!R20</f>
        <v>2151</v>
      </c>
      <c r="S20" s="22">
        <f>'WEEKLY COMPETITIVE REPORT'!S20</f>
        <v>3805</v>
      </c>
      <c r="T20" s="64">
        <f>'WEEKLY COMPETITIVE REPORT'!T20</f>
        <v>-43.88065285507179</v>
      </c>
      <c r="U20" s="14">
        <f>'WEEKLY COMPETITIVE REPORT'!U20/Y4</f>
        <v>612394.0116587175</v>
      </c>
      <c r="V20" s="14">
        <f t="shared" si="1"/>
        <v>611.4711997064937</v>
      </c>
      <c r="W20" s="25">
        <f t="shared" si="2"/>
        <v>628292.2628510863</v>
      </c>
      <c r="X20" s="22">
        <f>'WEEKLY COMPETITIVE REPORT'!X20</f>
        <v>83213</v>
      </c>
      <c r="Y20" s="56">
        <f>'WEEKLY COMPETITIVE REPORT'!Y20</f>
        <v>85364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THIS IS 40</v>
      </c>
      <c r="D21" s="4" t="str">
        <f>'WEEKLY COMPETITIVE REPORT'!D21</f>
        <v>TO SO 40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5</v>
      </c>
      <c r="H21" s="37">
        <f>'WEEKLY COMPETITIVE REPORT'!H21</f>
        <v>11</v>
      </c>
      <c r="I21" s="14">
        <f>'WEEKLY COMPETITIVE REPORT'!I21/Y4</f>
        <v>7379.438261791202</v>
      </c>
      <c r="J21" s="14">
        <f>'WEEKLY COMPETITIVE REPORT'!J21/Y4</f>
        <v>13240.59353471118</v>
      </c>
      <c r="K21" s="22">
        <f>'WEEKLY COMPETITIVE REPORT'!K21</f>
        <v>987</v>
      </c>
      <c r="L21" s="22">
        <f>'WEEKLY COMPETITIVE REPORT'!L21</f>
        <v>1791</v>
      </c>
      <c r="M21" s="64">
        <f>'WEEKLY COMPETITIVE REPORT'!M21</f>
        <v>-44.26655993596158</v>
      </c>
      <c r="N21" s="14">
        <f aca="true" t="shared" si="3" ref="N21:N33">I21/H21</f>
        <v>670.8580237992002</v>
      </c>
      <c r="O21" s="37">
        <f>'WEEKLY COMPETITIVE REPORT'!O21</f>
        <v>11</v>
      </c>
      <c r="P21" s="14">
        <f>'WEEKLY COMPETITIVE REPORT'!P21/Y4</f>
        <v>10453.100158982512</v>
      </c>
      <c r="Q21" s="14">
        <f>'WEEKLY COMPETITIVE REPORT'!Q21/Y4</f>
        <v>16822.999470058294</v>
      </c>
      <c r="R21" s="22">
        <f>'WEEKLY COMPETITIVE REPORT'!R21</f>
        <v>1539</v>
      </c>
      <c r="S21" s="22">
        <f>'WEEKLY COMPETITIVE REPORT'!S21</f>
        <v>2433</v>
      </c>
      <c r="T21" s="64">
        <f>'WEEKLY COMPETITIVE REPORT'!T21</f>
        <v>-37.8642305874941</v>
      </c>
      <c r="U21" s="14">
        <f>'WEEKLY COMPETITIVE REPORT'!U21/Y4</f>
        <v>140141.75940646528</v>
      </c>
      <c r="V21" s="14">
        <f aca="true" t="shared" si="4" ref="V21:V33">P21/O21</f>
        <v>950.2818326347738</v>
      </c>
      <c r="W21" s="25">
        <f aca="true" t="shared" si="5" ref="W21:W33">P21+U21</f>
        <v>150594.85956544778</v>
      </c>
      <c r="X21" s="22">
        <f>'WEEKLY COMPETITIVE REPORT'!X21</f>
        <v>20989</v>
      </c>
      <c r="Y21" s="56">
        <f>'WEEKLY COMPETITIVE REPORT'!Y21</f>
        <v>22528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JACK REACHER</v>
      </c>
      <c r="D22" s="4" t="str">
        <f>'WEEKLY COMPETITIVE REPORT'!D22</f>
        <v>JACK REACHER</v>
      </c>
      <c r="E22" s="4" t="str">
        <f>'WEEKLY COMPETITIVE REPORT'!E22</f>
        <v>PAR</v>
      </c>
      <c r="F22" s="4" t="str">
        <f>'WEEKLY COMPETITIVE REPORT'!F22</f>
        <v>Karantanija</v>
      </c>
      <c r="G22" s="37">
        <f>'WEEKLY COMPETITIVE REPORT'!G22</f>
        <v>4</v>
      </c>
      <c r="H22" s="37">
        <f>'WEEKLY COMPETITIVE REPORT'!H22</f>
        <v>9</v>
      </c>
      <c r="I22" s="14">
        <f>'WEEKLY COMPETITIVE REPORT'!I22/Y4</f>
        <v>5677.000529941706</v>
      </c>
      <c r="J22" s="14">
        <f>'WEEKLY COMPETITIVE REPORT'!J22/Y4</f>
        <v>10158.982511923688</v>
      </c>
      <c r="K22" s="22">
        <f>'WEEKLY COMPETITIVE REPORT'!K22</f>
        <v>738</v>
      </c>
      <c r="L22" s="22">
        <f>'WEEKLY COMPETITIVE REPORT'!L22</f>
        <v>1382</v>
      </c>
      <c r="M22" s="64">
        <f>'WEEKLY COMPETITIVE REPORT'!M22</f>
        <v>-44.11841418883672</v>
      </c>
      <c r="N22" s="14">
        <f t="shared" si="3"/>
        <v>630.7778366601896</v>
      </c>
      <c r="O22" s="37">
        <f>'WEEKLY COMPETITIVE REPORT'!O22</f>
        <v>9</v>
      </c>
      <c r="P22" s="14">
        <f>'WEEKLY COMPETITIVE REPORT'!P22/Y4</f>
        <v>8445.945945945945</v>
      </c>
      <c r="Q22" s="14">
        <f>'WEEKLY COMPETITIVE REPORT'!Q22/Y4</f>
        <v>13668.52146263911</v>
      </c>
      <c r="R22" s="22">
        <f>'WEEKLY COMPETITIVE REPORT'!R22</f>
        <v>1245</v>
      </c>
      <c r="S22" s="22">
        <f>'WEEKLY COMPETITIVE REPORT'!S22</f>
        <v>2051</v>
      </c>
      <c r="T22" s="64">
        <f>'WEEKLY COMPETITIVE REPORT'!T22</f>
        <v>-38.2087816225647</v>
      </c>
      <c r="U22" s="14">
        <f>'WEEKLY COMPETITIVE REPORT'!U22/Y4</f>
        <v>78080.28616852146</v>
      </c>
      <c r="V22" s="14">
        <f t="shared" si="4"/>
        <v>938.4384384384383</v>
      </c>
      <c r="W22" s="25">
        <f t="shared" si="5"/>
        <v>86526.2321144674</v>
      </c>
      <c r="X22" s="22">
        <f>'WEEKLY COMPETITIVE REPORT'!X22</f>
        <v>11765</v>
      </c>
      <c r="Y22" s="56">
        <f>'WEEKLY COMPETITIVE REPORT'!Y22</f>
        <v>13010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ZERO DARK THIRTY</v>
      </c>
      <c r="D23" s="4" t="str">
        <f>'WEEKLY COMPETITIVE REPORT'!D23</f>
        <v>00:30 TAJNA OPERACIJA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1</v>
      </c>
      <c r="H23" s="37">
        <f>'WEEKLY COMPETITIVE REPORT'!H23</f>
        <v>8</v>
      </c>
      <c r="I23" s="14">
        <f>'WEEKLY COMPETITIVE REPORT'!I23/Y4</f>
        <v>5376.258611552729</v>
      </c>
      <c r="J23" s="14">
        <f>'WEEKLY COMPETITIVE REPORT'!J23/Y4</f>
        <v>0</v>
      </c>
      <c r="K23" s="22">
        <f>'WEEKLY COMPETITIVE REPORT'!K23</f>
        <v>750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672.0323264440912</v>
      </c>
      <c r="O23" s="37">
        <f>'WEEKLY COMPETITIVE REPORT'!O23</f>
        <v>8</v>
      </c>
      <c r="P23" s="14">
        <f>'WEEKLY COMPETITIVE REPORT'!P23/Y4</f>
        <v>8339.957604663487</v>
      </c>
      <c r="Q23" s="14">
        <f>'WEEKLY COMPETITIVE REPORT'!Q23/Y4</f>
        <v>0</v>
      </c>
      <c r="R23" s="22">
        <f>'WEEKLY COMPETITIVE REPORT'!R23</f>
        <v>1316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1042.4947005829358</v>
      </c>
      <c r="W23" s="25">
        <f t="shared" si="5"/>
        <v>8339.957604663487</v>
      </c>
      <c r="X23" s="22">
        <f>'WEEKLY COMPETITIVE REPORT'!X23</f>
        <v>0</v>
      </c>
      <c r="Y23" s="56">
        <f>'WEEKLY COMPETITIVE REPORT'!Y23</f>
        <v>1316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RISE OF THE GUARDIANS</v>
      </c>
      <c r="D24" s="4" t="str">
        <f>'WEEKLY COMPETITIVE REPORT'!D24</f>
        <v>PET LEGEND</v>
      </c>
      <c r="E24" s="4" t="str">
        <f>'WEEKLY COMPETITIVE REPORT'!E24</f>
        <v>PAR</v>
      </c>
      <c r="F24" s="4" t="str">
        <f>'WEEKLY COMPETITIVE REPORT'!F24</f>
        <v>Karantanija</v>
      </c>
      <c r="G24" s="37">
        <f>'WEEKLY COMPETITIVE REPORT'!G24</f>
        <v>8</v>
      </c>
      <c r="H24" s="37">
        <f>'WEEKLY COMPETITIVE REPORT'!H24</f>
        <v>14</v>
      </c>
      <c r="I24" s="14">
        <f>'WEEKLY COMPETITIVE REPORT'!I24/Y4</f>
        <v>4723.105458399576</v>
      </c>
      <c r="J24" s="14">
        <f>'WEEKLY COMPETITIVE REPORT'!J24/Y4</f>
        <v>5233.1743508214095</v>
      </c>
      <c r="K24" s="22">
        <f>'WEEKLY COMPETITIVE REPORT'!K24</f>
        <v>750</v>
      </c>
      <c r="L24" s="22">
        <f>'WEEKLY COMPETITIVE REPORT'!L24</f>
        <v>776</v>
      </c>
      <c r="M24" s="64">
        <f>'WEEKLY COMPETITIVE REPORT'!M24</f>
        <v>-9.746835443037966</v>
      </c>
      <c r="N24" s="14">
        <f t="shared" si="3"/>
        <v>337.3646755999697</v>
      </c>
      <c r="O24" s="37">
        <f>'WEEKLY COMPETITIVE REPORT'!O24</f>
        <v>14</v>
      </c>
      <c r="P24" s="14">
        <f>'WEEKLY COMPETITIVE REPORT'!P24/Y4</f>
        <v>7083.995760466349</v>
      </c>
      <c r="Q24" s="14">
        <f>'WEEKLY COMPETITIVE REPORT'!Q24/Y4</f>
        <v>6198.993110757817</v>
      </c>
      <c r="R24" s="22">
        <f>'WEEKLY COMPETITIVE REPORT'!R24</f>
        <v>1160</v>
      </c>
      <c r="S24" s="22">
        <f>'WEEKLY COMPETITIVE REPORT'!S24</f>
        <v>975</v>
      </c>
      <c r="T24" s="64">
        <f>'WEEKLY COMPETITIVE REPORT'!T24</f>
        <v>14.27655481940586</v>
      </c>
      <c r="U24" s="14">
        <f>'WEEKLY COMPETITIVE REPORT'!U24/Y4</f>
        <v>238036.56597774243</v>
      </c>
      <c r="V24" s="14">
        <f t="shared" si="4"/>
        <v>505.9996971761678</v>
      </c>
      <c r="W24" s="25">
        <f t="shared" si="5"/>
        <v>245120.56173820878</v>
      </c>
      <c r="X24" s="22">
        <f>'WEEKLY COMPETITIVE REPORT'!X24</f>
        <v>39032</v>
      </c>
      <c r="Y24" s="56">
        <f>'WEEKLY COMPETITIVE REPORT'!Y24</f>
        <v>40192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AMOUR</v>
      </c>
      <c r="D25" s="4" t="str">
        <f>'WEEKLY COMPETITIVE REPORT'!D25</f>
        <v>LJUBEZEN</v>
      </c>
      <c r="E25" s="4" t="str">
        <f>'WEEKLY COMPETITIVE REPORT'!E25</f>
        <v>IND</v>
      </c>
      <c r="F25" s="4" t="str">
        <f>'WEEKLY COMPETITIVE REPORT'!F25</f>
        <v>CF</v>
      </c>
      <c r="G25" s="37">
        <f>'WEEKLY COMPETITIVE REPORT'!G25</f>
        <v>2</v>
      </c>
      <c r="H25" s="37">
        <f>'WEEKLY COMPETITIVE REPORT'!H25</f>
        <v>1</v>
      </c>
      <c r="I25" s="14">
        <f>'WEEKLY COMPETITIVE REPORT'!I25/Y4</f>
        <v>3542.6603073661895</v>
      </c>
      <c r="J25" s="14">
        <f>'WEEKLY COMPETITIVE REPORT'!J25/Y4</f>
        <v>3020.6677265500794</v>
      </c>
      <c r="K25" s="22">
        <f>'WEEKLY COMPETITIVE REPORT'!K25</f>
        <v>565</v>
      </c>
      <c r="L25" s="22">
        <f>'WEEKLY COMPETITIVE REPORT'!L25</f>
        <v>494</v>
      </c>
      <c r="M25" s="64">
        <f>'WEEKLY COMPETITIVE REPORT'!M25</f>
        <v>17.28070175438596</v>
      </c>
      <c r="N25" s="14">
        <f t="shared" si="3"/>
        <v>3542.6603073661895</v>
      </c>
      <c r="O25" s="37">
        <f>'WEEKLY COMPETITIVE REPORT'!O25</f>
        <v>1</v>
      </c>
      <c r="P25" s="14">
        <f>'WEEKLY COMPETITIVE REPORT'!P25/Y4</f>
        <v>5633.280339162692</v>
      </c>
      <c r="Q25" s="14">
        <f>'WEEKLY COMPETITIVE REPORT'!Q25/Y4</f>
        <v>4397.191308956015</v>
      </c>
      <c r="R25" s="22">
        <f>'WEEKLY COMPETITIVE REPORT'!R25</f>
        <v>920</v>
      </c>
      <c r="S25" s="22">
        <f>'WEEKLY COMPETITIVE REPORT'!S25</f>
        <v>822</v>
      </c>
      <c r="T25" s="64">
        <f>'WEEKLY COMPETITIVE REPORT'!T25</f>
        <v>28.110876770111474</v>
      </c>
      <c r="U25" s="14">
        <f>'WEEKLY COMPETITIVE REPORT'!U25/Y4</f>
        <v>14105.723370429252</v>
      </c>
      <c r="V25" s="14">
        <f t="shared" si="4"/>
        <v>5633.280339162692</v>
      </c>
      <c r="W25" s="25">
        <f t="shared" si="5"/>
        <v>19739.003709591943</v>
      </c>
      <c r="X25" s="22">
        <f>'WEEKLY COMPETITIVE REPORT'!X25</f>
        <v>2415</v>
      </c>
      <c r="Y25" s="56">
        <f>'WEEKLY COMPETITIVE REPORT'!Y25</f>
        <v>3335</v>
      </c>
    </row>
    <row r="26" spans="1:25" ht="12.75" customHeight="1">
      <c r="A26" s="50">
        <v>13</v>
      </c>
      <c r="B26" s="4">
        <f>'WEEKLY COMPETITIVE REPORT'!B26</f>
        <v>8</v>
      </c>
      <c r="C26" s="4" t="str">
        <f>'WEEKLY COMPETITIVE REPORT'!C26</f>
        <v>7 PSYCHOPATHS</v>
      </c>
      <c r="D26" s="4" t="str">
        <f>'WEEKLY COMPETITIVE REPORT'!D26</f>
        <v>SEDEM PSIHOPATOV IN SHIH TZU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3</v>
      </c>
      <c r="H26" s="37">
        <f>'WEEKLY COMPETITIVE REPORT'!H26</f>
        <v>4</v>
      </c>
      <c r="I26" s="14">
        <f>'WEEKLY COMPETITIVE REPORT'!I26/Y4</f>
        <v>3381.02808691044</v>
      </c>
      <c r="J26" s="14">
        <f>'WEEKLY COMPETITIVE REPORT'!J26/Y4</f>
        <v>4679.3852676205615</v>
      </c>
      <c r="K26" s="22">
        <f>'WEEKLY COMPETITIVE REPORT'!K26</f>
        <v>488</v>
      </c>
      <c r="L26" s="22">
        <f>'WEEKLY COMPETITIVE REPORT'!L26</f>
        <v>676</v>
      </c>
      <c r="M26" s="64">
        <f>'WEEKLY COMPETITIVE REPORT'!M26</f>
        <v>-27.746319365798414</v>
      </c>
      <c r="N26" s="14">
        <f t="shared" si="3"/>
        <v>845.25702172761</v>
      </c>
      <c r="O26" s="37">
        <f>'WEEKLY COMPETITIVE REPORT'!O26</f>
        <v>4</v>
      </c>
      <c r="P26" s="14">
        <f>'WEEKLY COMPETITIVE REPORT'!P26/Y4</f>
        <v>5312.665606783254</v>
      </c>
      <c r="Q26" s="14">
        <f>'WEEKLY COMPETITIVE REPORT'!Q26/Y4</f>
        <v>6577.901430842607</v>
      </c>
      <c r="R26" s="22">
        <f>'WEEKLY COMPETITIVE REPORT'!R26</f>
        <v>846</v>
      </c>
      <c r="S26" s="22">
        <f>'WEEKLY COMPETITIVE REPORT'!S26</f>
        <v>1012</v>
      </c>
      <c r="T26" s="64">
        <f>'WEEKLY COMPETITIVE REPORT'!T26</f>
        <v>-19.234642497482383</v>
      </c>
      <c r="U26" s="14">
        <f>'WEEKLY COMPETITIVE REPORT'!U26/Y4</f>
        <v>20580.286168521463</v>
      </c>
      <c r="V26" s="14">
        <f t="shared" si="4"/>
        <v>1328.1664016958134</v>
      </c>
      <c r="W26" s="25">
        <f t="shared" si="5"/>
        <v>25892.95177530472</v>
      </c>
      <c r="X26" s="22">
        <f>'WEEKLY COMPETITIVE REPORT'!X26</f>
        <v>3100</v>
      </c>
      <c r="Y26" s="56">
        <f>'WEEKLY COMPETITIVE REPORT'!Y26</f>
        <v>3946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LOVE IS ALL YOU NEED</v>
      </c>
      <c r="D27" s="4" t="str">
        <f>'WEEKLY COMPETITIVE REPORT'!D27</f>
        <v>LJUBEZEN JE VSE KAR POTREBUJEŠ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6</v>
      </c>
      <c r="H27" s="37">
        <f>'WEEKLY COMPETITIVE REPORT'!H27</f>
        <v>4</v>
      </c>
      <c r="I27" s="14">
        <f>'WEEKLY COMPETITIVE REPORT'!I27/Y4</f>
        <v>2803.3916269210386</v>
      </c>
      <c r="J27" s="14">
        <f>'WEEKLY COMPETITIVE REPORT'!J27/Y17</f>
        <v>0.2865585694802243</v>
      </c>
      <c r="K27" s="22">
        <f>'WEEKLY COMPETITIVE REPORT'!K27</f>
        <v>437</v>
      </c>
      <c r="L27" s="22">
        <f>'WEEKLY COMPETITIVE REPORT'!L27</f>
        <v>356</v>
      </c>
      <c r="M27" s="64">
        <f>'WEEKLY COMPETITIVE REPORT'!M27</f>
        <v>11.898466419883661</v>
      </c>
      <c r="N27" s="14">
        <f t="shared" si="3"/>
        <v>700.8479067302596</v>
      </c>
      <c r="O27" s="37">
        <f>'WEEKLY COMPETITIVE REPORT'!O27</f>
        <v>4</v>
      </c>
      <c r="P27" s="14">
        <f>'WEEKLY COMPETITIVE REPORT'!P27/Y4</f>
        <v>4615.792262851086</v>
      </c>
      <c r="Q27" s="14">
        <f>'WEEKLY COMPETITIVE REPORT'!Q27/Y17</f>
        <v>0.3680860736475223</v>
      </c>
      <c r="R27" s="22">
        <f>'WEEKLY COMPETITIVE REPORT'!R27</f>
        <v>747</v>
      </c>
      <c r="S27" s="22">
        <f>'WEEKLY COMPETITIVE REPORT'!S27</f>
        <v>478</v>
      </c>
      <c r="T27" s="64">
        <f>'WEEKLY COMPETITIVE REPORT'!T27</f>
        <v>43.433511733223554</v>
      </c>
      <c r="U27" s="14">
        <f>'WEEKLY COMPETITIVE REPORT'!U27/Y17</f>
        <v>3.921048643733899</v>
      </c>
      <c r="V27" s="14">
        <f t="shared" si="4"/>
        <v>1153.9480657127715</v>
      </c>
      <c r="W27" s="25">
        <f t="shared" si="5"/>
        <v>4619.71331149482</v>
      </c>
      <c r="X27" s="22">
        <f>'WEEKLY COMPETITIVE REPORT'!X27</f>
        <v>5297</v>
      </c>
      <c r="Y27" s="56">
        <f>'WEEKLY COMPETITIVE REPORT'!Y27</f>
        <v>6044</v>
      </c>
    </row>
    <row r="28" spans="1:25" ht="12.75">
      <c r="A28" s="50">
        <v>15</v>
      </c>
      <c r="B28" s="4">
        <f>'WEEKLY COMPETITIVE REPORT'!B28</f>
        <v>9</v>
      </c>
      <c r="C28" s="4" t="str">
        <f>'WEEKLY COMPETITIVE REPORT'!C28</f>
        <v>IMPOSSIBLE</v>
      </c>
      <c r="D28" s="4" t="str">
        <f>'WEEKLY COMPETITIVE REPORT'!D28</f>
        <v>NEMOGOČE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3</v>
      </c>
      <c r="H28" s="37">
        <f>'WEEKLY COMPETITIVE REPORT'!H28</f>
        <v>5</v>
      </c>
      <c r="I28" s="14">
        <f>'WEEKLY COMPETITIVE REPORT'!I28/Y4</f>
        <v>2188.6592474827767</v>
      </c>
      <c r="J28" s="14">
        <f>'WEEKLY COMPETITIVE REPORT'!J28/Y17</f>
        <v>0.5667525382633732</v>
      </c>
      <c r="K28" s="22">
        <f>'WEEKLY COMPETITIVE REPORT'!K28</f>
        <v>306</v>
      </c>
      <c r="L28" s="22">
        <f>'WEEKLY COMPETITIVE REPORT'!L28</f>
        <v>697</v>
      </c>
      <c r="M28" s="64">
        <f>'WEEKLY COMPETITIVE REPORT'!M28</f>
        <v>-55.82887700534759</v>
      </c>
      <c r="N28" s="14">
        <f t="shared" si="3"/>
        <v>437.73184949655536</v>
      </c>
      <c r="O28" s="37">
        <f>'WEEKLY COMPETITIVE REPORT'!O28</f>
        <v>5</v>
      </c>
      <c r="P28" s="14">
        <f>'WEEKLY COMPETITIVE REPORT'!P28/Y4</f>
        <v>3448.5956544780074</v>
      </c>
      <c r="Q28" s="14">
        <f>'WEEKLY COMPETITIVE REPORT'!Q28/Y17</f>
        <v>0.7484467343536899</v>
      </c>
      <c r="R28" s="22">
        <f>'WEEKLY COMPETITIVE REPORT'!R28</f>
        <v>521</v>
      </c>
      <c r="S28" s="22">
        <f>'WEEKLY COMPETITIVE REPORT'!S28</f>
        <v>997</v>
      </c>
      <c r="T28" s="64">
        <f>'WEEKLY COMPETITIVE REPORT'!T28</f>
        <v>-47.29702368900587</v>
      </c>
      <c r="U28" s="14">
        <f>'WEEKLY COMPETITIVE REPORT'!U28/Y17</f>
        <v>2.1571450219730264</v>
      </c>
      <c r="V28" s="14">
        <f t="shared" si="4"/>
        <v>689.7191308956014</v>
      </c>
      <c r="W28" s="25">
        <f t="shared" si="5"/>
        <v>3450.7527994999805</v>
      </c>
      <c r="X28" s="22">
        <f>'WEEKLY COMPETITIVE REPORT'!X28</f>
        <v>2895</v>
      </c>
      <c r="Y28" s="56">
        <f>'WEEKLY COMPETITIVE REPORT'!Y28</f>
        <v>3416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SKYFALL</v>
      </c>
      <c r="D29" s="4" t="str">
        <f>'WEEKLY COMPETITIVE REPORT'!D29</f>
        <v>SKYFALL</v>
      </c>
      <c r="E29" s="4" t="str">
        <f>'WEEKLY COMPETITIVE REPORT'!E29</f>
        <v>SONY</v>
      </c>
      <c r="F29" s="4" t="str">
        <f>'WEEKLY COMPETITIVE REPORT'!F29</f>
        <v>CF</v>
      </c>
      <c r="G29" s="37">
        <f>'WEEKLY COMPETITIVE REPORT'!G29</f>
        <v>12</v>
      </c>
      <c r="H29" s="37">
        <f>'WEEKLY COMPETITIVE REPORT'!H29</f>
        <v>14</v>
      </c>
      <c r="I29" s="14">
        <f>'WEEKLY COMPETITIVE REPORT'!I29/Y4</f>
        <v>2350.2914679385267</v>
      </c>
      <c r="J29" s="14">
        <f>'WEEKLY COMPETITIVE REPORT'!J29/Y17</f>
        <v>0.24109713592968632</v>
      </c>
      <c r="K29" s="22">
        <f>'WEEKLY COMPETITIVE REPORT'!K29</f>
        <v>342</v>
      </c>
      <c r="L29" s="22">
        <f>'WEEKLY COMPETITIVE REPORT'!L29</f>
        <v>298</v>
      </c>
      <c r="M29" s="64">
        <f>'WEEKLY COMPETITIVE REPORT'!M29</f>
        <v>11.502199874292913</v>
      </c>
      <c r="N29" s="14">
        <f t="shared" si="3"/>
        <v>167.87796199560904</v>
      </c>
      <c r="O29" s="37">
        <f>'WEEKLY COMPETITIVE REPORT'!O29</f>
        <v>14</v>
      </c>
      <c r="P29" s="14">
        <f>'WEEKLY COMPETITIVE REPORT'!P29/Y4</f>
        <v>3048.4896661367247</v>
      </c>
      <c r="Q29" s="14">
        <f>'WEEKLY COMPETITIVE REPORT'!Q29/Y17</f>
        <v>0.28822548871041065</v>
      </c>
      <c r="R29" s="22">
        <f>'WEEKLY COMPETITIVE REPORT'!R29</f>
        <v>447</v>
      </c>
      <c r="S29" s="22">
        <f>'WEEKLY COMPETITIVE REPORT'!S29</f>
        <v>359</v>
      </c>
      <c r="T29" s="64">
        <f>'WEEKLY COMPETITIVE REPORT'!T29</f>
        <v>20.97791798107255</v>
      </c>
      <c r="U29" s="14">
        <f>'WEEKLY COMPETITIVE REPORT'!U29/Y4</f>
        <v>731829.6237413884</v>
      </c>
      <c r="V29" s="14">
        <f t="shared" si="4"/>
        <v>217.7492618669089</v>
      </c>
      <c r="W29" s="25">
        <f t="shared" si="5"/>
        <v>734878.1134075251</v>
      </c>
      <c r="X29" s="22">
        <f>'WEEKLY COMPETITIVE REPORT'!X29</f>
        <v>110291</v>
      </c>
      <c r="Y29" s="56">
        <f>'WEEKLY COMPETITIVE REPORT'!Y29</f>
        <v>110738</v>
      </c>
    </row>
    <row r="30" spans="1:25" ht="12.75">
      <c r="A30" s="51">
        <v>17</v>
      </c>
      <c r="B30" s="4">
        <f>'WEEKLY COMPETITIVE REPORT'!B30</f>
        <v>11</v>
      </c>
      <c r="C30" s="4" t="str">
        <f>'WEEKLY COMPETITIVE REPORT'!C30</f>
        <v>GAMBIT</v>
      </c>
      <c r="D30" s="4" t="str">
        <f>'WEEKLY COMPETITIVE REPORT'!D30</f>
        <v>NATEG IN POL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4</v>
      </c>
      <c r="H30" s="37">
        <f>'WEEKLY COMPETITIVE REPORT'!H30</f>
        <v>5</v>
      </c>
      <c r="I30" s="14">
        <f>'WEEKLY COMPETITIVE REPORT'!I30/Y4</f>
        <v>1792.5278219395866</v>
      </c>
      <c r="J30" s="14">
        <f>'WEEKLY COMPETITIVE REPORT'!J30/Y17</f>
        <v>0.44688589180178817</v>
      </c>
      <c r="K30" s="22">
        <f>'WEEKLY COMPETITIVE REPORT'!K30</f>
        <v>261</v>
      </c>
      <c r="L30" s="22">
        <f>'WEEKLY COMPETITIVE REPORT'!L30</f>
        <v>562</v>
      </c>
      <c r="M30" s="64">
        <f>'WEEKLY COMPETITIVE REPORT'!M30</f>
        <v>-54.12004069175992</v>
      </c>
      <c r="N30" s="14">
        <f t="shared" si="3"/>
        <v>358.50556438791733</v>
      </c>
      <c r="O30" s="37">
        <f>'WEEKLY COMPETITIVE REPORT'!O30</f>
        <v>5</v>
      </c>
      <c r="P30" s="14">
        <f>'WEEKLY COMPETITIVE REPORT'!P30/Y4</f>
        <v>3010.0688924218334</v>
      </c>
      <c r="Q30" s="14">
        <f>'WEEKLY COMPETITIVE REPORT'!Q30/Y17</f>
        <v>0.5506894984088498</v>
      </c>
      <c r="R30" s="22">
        <f>'WEEKLY COMPETITIVE REPORT'!R30</f>
        <v>522</v>
      </c>
      <c r="S30" s="22">
        <f>'WEEKLY COMPETITIVE REPORT'!S30</f>
        <v>741</v>
      </c>
      <c r="T30" s="64">
        <f>'WEEKLY COMPETITIVE REPORT'!T30</f>
        <v>-37.47936158503027</v>
      </c>
      <c r="U30" s="14">
        <f>'WEEKLY COMPETITIVE REPORT'!U30/Y4</f>
        <v>30107.31319554849</v>
      </c>
      <c r="V30" s="14">
        <f t="shared" si="4"/>
        <v>602.0137784843666</v>
      </c>
      <c r="W30" s="25">
        <f t="shared" si="5"/>
        <v>33117.38208797032</v>
      </c>
      <c r="X30" s="22">
        <f>'WEEKLY COMPETITIVE REPORT'!X30</f>
        <v>4555</v>
      </c>
      <c r="Y30" s="56">
        <f>'WEEKLY COMPETITIVE REPORT'!Y30</f>
        <v>5077</v>
      </c>
    </row>
    <row r="31" spans="1:25" ht="12.75">
      <c r="A31" s="50">
        <v>18</v>
      </c>
      <c r="B31" s="4">
        <f>'WEEKLY COMPETITIVE REPORT'!B31</f>
        <v>18</v>
      </c>
      <c r="C31" s="4" t="str">
        <f>'WEEKLY COMPETITIVE REPORT'!C31</f>
        <v>TWILIGHT SAGA: BREAKING DAWN</v>
      </c>
      <c r="D31" s="4" t="str">
        <f>'WEEKLY COMPETITIVE REPORT'!D31</f>
        <v>SOMRAK SAGA: JUTRANJA ZARJA 2. DEL</v>
      </c>
      <c r="E31" s="4" t="str">
        <f>'WEEKLY COMPETITIVE REPORT'!E31</f>
        <v>IND</v>
      </c>
      <c r="F31" s="4" t="str">
        <f>'WEEKLY COMPETITIVE REPORT'!F31</f>
        <v>Blitz</v>
      </c>
      <c r="G31" s="37">
        <f>'WEEKLY COMPETITIVE REPORT'!G31</f>
        <v>10</v>
      </c>
      <c r="H31" s="37">
        <f>'WEEKLY COMPETITIVE REPORT'!H31</f>
        <v>11</v>
      </c>
      <c r="I31" s="14">
        <f>'WEEKLY COMPETITIVE REPORT'!I31/Y4</f>
        <v>1191.0439851616322</v>
      </c>
      <c r="J31" s="14">
        <f>'WEEKLY COMPETITIVE REPORT'!J31/Y17</f>
        <v>0.11956357023791483</v>
      </c>
      <c r="K31" s="22">
        <f>'WEEKLY COMPETITIVE REPORT'!K31</f>
        <v>211</v>
      </c>
      <c r="L31" s="22">
        <f>'WEEKLY COMPETITIVE REPORT'!L31</f>
        <v>156</v>
      </c>
      <c r="M31" s="64">
        <f>'WEEKLY COMPETITIVE REPORT'!M31</f>
        <v>13.94169835234473</v>
      </c>
      <c r="N31" s="14">
        <f t="shared" si="3"/>
        <v>108.27672592378475</v>
      </c>
      <c r="O31" s="37">
        <f>'WEEKLY COMPETITIVE REPORT'!O31</f>
        <v>11</v>
      </c>
      <c r="P31" s="14">
        <f>'WEEKLY COMPETITIVE REPORT'!P31/Y4</f>
        <v>1807.1012188659247</v>
      </c>
      <c r="Q31" s="14">
        <f>'WEEKLY COMPETITIVE REPORT'!Q31/Y17</f>
        <v>0.184421882103349</v>
      </c>
      <c r="R31" s="22">
        <f>'WEEKLY COMPETITIVE REPORT'!R31</f>
        <v>328</v>
      </c>
      <c r="S31" s="22">
        <f>'WEEKLY COMPETITIVE REPORT'!S31</f>
        <v>277</v>
      </c>
      <c r="T31" s="64">
        <f>'WEEKLY COMPETITIVE REPORT'!T31</f>
        <v>12.07888249794577</v>
      </c>
      <c r="U31" s="14">
        <f>'WEEKLY COMPETITIVE REPORT'!U31/Y4</f>
        <v>377705.35241123475</v>
      </c>
      <c r="V31" s="14">
        <f t="shared" si="4"/>
        <v>164.28192898781134</v>
      </c>
      <c r="W31" s="25">
        <f t="shared" si="5"/>
        <v>379512.4536301007</v>
      </c>
      <c r="X31" s="22">
        <f>'WEEKLY COMPETITIVE REPORT'!X31</f>
        <v>60562</v>
      </c>
      <c r="Y31" s="56">
        <f>'WEEKLY COMPETITIVE REPORT'!Y31</f>
        <v>60890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CLOUD ATLAS</v>
      </c>
      <c r="D32" s="4" t="str">
        <f>'WEEKLY COMPETITIVE REPORT'!D32</f>
        <v>ATLAS OBLAKOV</v>
      </c>
      <c r="E32" s="4" t="str">
        <f>'WEEKLY COMPETITIVE REPORT'!E32</f>
        <v>IND</v>
      </c>
      <c r="F32" s="4" t="str">
        <f>'WEEKLY COMPETITIVE REPORT'!F32</f>
        <v>Cinemania</v>
      </c>
      <c r="G32" s="37">
        <f>'WEEKLY COMPETITIVE REPORT'!G32</f>
        <v>9</v>
      </c>
      <c r="H32" s="37">
        <f>'WEEKLY COMPETITIVE REPORT'!H32</f>
        <v>7</v>
      </c>
      <c r="I32" s="14">
        <f>'WEEKLY COMPETITIVE REPORT'!I32/Y4</f>
        <v>896.9263381028087</v>
      </c>
      <c r="J32" s="14">
        <f>'WEEKLY COMPETITIVE REPORT'!J32/Y17</f>
        <v>0.18699803000454615</v>
      </c>
      <c r="K32" s="22">
        <f>'WEEKLY COMPETITIVE REPORT'!K32</f>
        <v>117</v>
      </c>
      <c r="L32" s="22">
        <f>'WEEKLY COMPETITIVE REPORT'!L32</f>
        <v>243</v>
      </c>
      <c r="M32" s="64">
        <f>'WEEKLY COMPETITIVE REPORT'!M32</f>
        <v>-45.13776337115073</v>
      </c>
      <c r="N32" s="14">
        <f t="shared" si="3"/>
        <v>128.13233401468696</v>
      </c>
      <c r="O32" s="37">
        <f>'WEEKLY COMPETITIVE REPORT'!O32</f>
        <v>7</v>
      </c>
      <c r="P32" s="14">
        <f>'WEEKLY COMPETITIVE REPORT'!P32/Y4</f>
        <v>1555.3789083200847</v>
      </c>
      <c r="Q32" s="14">
        <f>'WEEKLY COMPETITIVE REPORT'!Q32/Y17</f>
        <v>0.25018942263979393</v>
      </c>
      <c r="R32" s="22">
        <f>'WEEKLY COMPETITIVE REPORT'!R32</f>
        <v>195</v>
      </c>
      <c r="S32" s="22">
        <f>'WEEKLY COMPETITIVE REPORT'!S32</f>
        <v>344</v>
      </c>
      <c r="T32" s="64">
        <f>'WEEKLY COMPETITIVE REPORT'!T32</f>
        <v>-28.8915808600848</v>
      </c>
      <c r="U32" s="14">
        <f>'WEEKLY COMPETITIVE REPORT'!U32/Y4</f>
        <v>110829.35877053524</v>
      </c>
      <c r="V32" s="14">
        <f t="shared" si="4"/>
        <v>222.19698690286924</v>
      </c>
      <c r="W32" s="25">
        <f t="shared" si="5"/>
        <v>112384.73767885532</v>
      </c>
      <c r="X32" s="22">
        <f>'WEEKLY COMPETITIVE REPORT'!X32</f>
        <v>16012</v>
      </c>
      <c r="Y32" s="56">
        <f>'WEEKLY COMPETITIVE REPORT'!Y32</f>
        <v>16207</v>
      </c>
    </row>
    <row r="33" spans="1:25" ht="13.5" thickBot="1">
      <c r="A33" s="50">
        <v>20</v>
      </c>
      <c r="B33" s="4">
        <f>'WEEKLY COMPETITIVE REPORT'!B33</f>
        <v>14</v>
      </c>
      <c r="C33" s="4" t="str">
        <f>'WEEKLY COMPETITIVE REPORT'!C33</f>
        <v>A ROYAL AFFAIR</v>
      </c>
      <c r="D33" s="4" t="str">
        <f>'WEEKLY COMPETITIVE REPORT'!D33</f>
        <v>KRALJEVSKA AFERA</v>
      </c>
      <c r="E33" s="4" t="str">
        <f>'WEEKLY COMPETITIVE REPORT'!E33</f>
        <v>IND</v>
      </c>
      <c r="F33" s="4" t="str">
        <f>'WEEKLY COMPETITIVE REPORT'!F33</f>
        <v>Cinemania</v>
      </c>
      <c r="G33" s="37">
        <f>'WEEKLY COMPETITIVE REPORT'!G33</f>
        <v>6</v>
      </c>
      <c r="H33" s="37">
        <f>'WEEKLY COMPETITIVE REPORT'!H33</f>
        <v>1</v>
      </c>
      <c r="I33" s="14">
        <f>'WEEKLY COMPETITIVE REPORT'!I33/Y4</f>
        <v>830.6836248012718</v>
      </c>
      <c r="J33" s="14">
        <f>'WEEKLY COMPETITIVE REPORT'!J33/Y17</f>
        <v>0.20669798454311258</v>
      </c>
      <c r="K33" s="22">
        <f>'WEEKLY COMPETITIVE REPORT'!K33</f>
        <v>134</v>
      </c>
      <c r="L33" s="22">
        <f>'WEEKLY COMPETITIVE REPORT'!L33</f>
        <v>289</v>
      </c>
      <c r="M33" s="64">
        <f>'WEEKLY COMPETITIVE REPORT'!M33</f>
        <v>-54.03225806451613</v>
      </c>
      <c r="N33" s="14">
        <f t="shared" si="3"/>
        <v>830.6836248012718</v>
      </c>
      <c r="O33" s="37">
        <f>'WEEKLY COMPETITIVE REPORT'!O33</f>
        <v>1</v>
      </c>
      <c r="P33" s="14">
        <f>'WEEKLY COMPETITIVE REPORT'!P33/Y4</f>
        <v>1535.5060943296237</v>
      </c>
      <c r="Q33" s="14">
        <f>'WEEKLY COMPETITIVE REPORT'!Q33/Y17</f>
        <v>0.346113047431429</v>
      </c>
      <c r="R33" s="22">
        <f>'WEEKLY COMPETITIVE REPORT'!R33</f>
        <v>250</v>
      </c>
      <c r="S33" s="22">
        <f>'WEEKLY COMPETITIVE REPORT'!S33</f>
        <v>493</v>
      </c>
      <c r="T33" s="64">
        <f>'WEEKLY COMPETITIVE REPORT'!T33</f>
        <v>-49.255691768826615</v>
      </c>
      <c r="U33" s="14">
        <f>'WEEKLY COMPETITIVE REPORT'!U33/Y4</f>
        <v>23529.41176470588</v>
      </c>
      <c r="V33" s="14">
        <f t="shared" si="4"/>
        <v>1535.5060943296237</v>
      </c>
      <c r="W33" s="25">
        <f t="shared" si="5"/>
        <v>25064.917859035504</v>
      </c>
      <c r="X33" s="22">
        <f>'WEEKLY COMPETITIVE REPORT'!X33</f>
        <v>4042</v>
      </c>
      <c r="Y33" s="56">
        <f>'WEEKLY COMPETITIVE REPORT'!Y33</f>
        <v>4292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193</v>
      </c>
      <c r="I34" s="32">
        <f>SUM(I14:I33)</f>
        <v>170646.528881823</v>
      </c>
      <c r="J34" s="31">
        <f>SUM(J14:J33)</f>
        <v>141986.6862442343</v>
      </c>
      <c r="K34" s="31">
        <f>SUM(K14:K33)</f>
        <v>23432</v>
      </c>
      <c r="L34" s="31">
        <f>SUM(L14:L33)</f>
        <v>22077</v>
      </c>
      <c r="M34" s="64">
        <f>'WEEKLY COMPETITIVE REPORT'!M34</f>
        <v>-44.70507426805186</v>
      </c>
      <c r="N34" s="32">
        <f>I34/H34</f>
        <v>884.1789061234352</v>
      </c>
      <c r="O34" s="40">
        <f>'WEEKLY COMPETITIVE REPORT'!O34</f>
        <v>193</v>
      </c>
      <c r="P34" s="31">
        <f>SUM(P14:P33)</f>
        <v>265315.3153153153</v>
      </c>
      <c r="Q34" s="31">
        <f>SUM(Q14:Q33)</f>
        <v>188532.14793685314</v>
      </c>
      <c r="R34" s="31">
        <f>SUM(R14:R33)</f>
        <v>40237</v>
      </c>
      <c r="S34" s="31">
        <f>SUM(S14:S33)</f>
        <v>31575</v>
      </c>
      <c r="T34" s="65">
        <f>P34/Q34-100%</f>
        <v>0.4072682999621895</v>
      </c>
      <c r="U34" s="31">
        <f>SUM(U14:U33)</f>
        <v>2696291.186831716</v>
      </c>
      <c r="V34" s="32">
        <f>P34/O34</f>
        <v>1374.690752929095</v>
      </c>
      <c r="W34" s="31">
        <f>SUM(W14:W33)</f>
        <v>2961606.5021470306</v>
      </c>
      <c r="X34" s="31">
        <f>SUM(X14:X33)</f>
        <v>409507</v>
      </c>
      <c r="Y34" s="35">
        <f>SUM(Y14:Y33)</f>
        <v>449744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2013-01-24T11:01:34Z</dcterms:modified>
  <cp:category/>
  <cp:version/>
  <cp:contentType/>
  <cp:contentStatus/>
</cp:coreProperties>
</file>