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960" windowWidth="25065" windowHeight="858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<sst xmlns="http://schemas.openxmlformats.org/spreadsheetml/2006/main" count="267" uniqueCount="100">
  <si>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</si>
  <si>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</si>
  <si>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</si>
  <si>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</si>
  <si>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</si>
  <si>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</si>
  <si>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</si>
  <si>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</si>
  <si>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</si>
  <si>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</si>
  <si>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</si>
  <si>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</si>
  <si>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</si>
  <si>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</si>
  <si>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</si>
  <si>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</si>
  <si>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</si>
  <si>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</si>
  <si>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</si>
  <si>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</si>
  <si>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</si>
  <si>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</si>
  <si>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</si>
  <si>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</si>
  <si>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</si>
  <si>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</si>
  <si>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</si>
  <si>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</si>
  <si>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</si>
  <si>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</si>
  <si>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</si>
  <si>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</si>
  <si>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</si>
  <si>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</si>
  <si>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</si>
  <si>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</si>
  <si>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</si>
  <si>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</si>
  <si>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</si>
  <si>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</si>
  <si>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</si>
  <si>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</si>
  <si>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</si>
  <si>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</si>
  <si>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</si>
  <si>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</si>
  <si>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</si>
  <si>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</si>
  <si>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FIVIA</t>
  </si>
  <si>
    <t>WB</t>
  </si>
  <si>
    <t>BVI</t>
  </si>
  <si>
    <t>CENEX</t>
  </si>
  <si>
    <t>ČEFURJI RAUS!</t>
  </si>
  <si>
    <t>KZC</t>
  </si>
  <si>
    <t>CHEFURS RAUS!</t>
  </si>
  <si>
    <t>BLUE JASMINE</t>
  </si>
  <si>
    <t>OTOŽNA JASMINE</t>
  </si>
  <si>
    <t>PAR</t>
  </si>
  <si>
    <t>GREMO MI PO SVOJE 2</t>
  </si>
  <si>
    <t>LAST VEGAS</t>
  </si>
  <si>
    <t>LEGENDE V VEGASU</t>
  </si>
  <si>
    <t>NIKO 2</t>
  </si>
  <si>
    <t>JELENČEK NIKO 2</t>
  </si>
  <si>
    <t>HUNGER GAMES: CATCHING FIRE</t>
  </si>
  <si>
    <t>IGRE LAKOTE: KRUTO MAŠČEVANJE</t>
  </si>
  <si>
    <t>DELIVERY MAN</t>
  </si>
  <si>
    <t>DOSTAVLJALEC</t>
  </si>
  <si>
    <t>THANKS FOR SHARING</t>
  </si>
  <si>
    <t>ODVISNIKI OD SEKSA</t>
  </si>
  <si>
    <t>FROZEN 3D</t>
  </si>
  <si>
    <t>LEDENO KRALJESTVO 3D</t>
  </si>
  <si>
    <t>PHILOMENA</t>
  </si>
  <si>
    <t>INSIDE LLEWYN DAVIS</t>
  </si>
  <si>
    <t>LLEWYN DAVIS</t>
  </si>
  <si>
    <t>HOBBIT: DESOLATION OF SMAUG</t>
  </si>
  <si>
    <t>HOBIT: SMAUGOVA PUŠČA</t>
  </si>
  <si>
    <t>New</t>
  </si>
  <si>
    <t>ALL IS LOST</t>
  </si>
  <si>
    <t>VSE JE IZGUBLJENO</t>
  </si>
  <si>
    <t>JUSTIN AND THE KNIGHTS OF VALOUR</t>
  </si>
  <si>
    <t>JURIJ IN POGUMNI VITEZI</t>
  </si>
  <si>
    <t>WOLF OF WALL STREET</t>
  </si>
  <si>
    <t>VOLK Z WALL STREETA</t>
  </si>
  <si>
    <t>WALKING WITH DINOSAURS 3D</t>
  </si>
  <si>
    <t>SPREHOD Z DINOZAVRI 3D</t>
  </si>
  <si>
    <t>FOX</t>
  </si>
  <si>
    <t>ANCHORMAN</t>
  </si>
  <si>
    <t>JEBEŠ NOVICE</t>
  </si>
  <si>
    <t>02 - Jan</t>
  </si>
  <si>
    <t>08 - Jan</t>
  </si>
  <si>
    <t>03 - Jan</t>
  </si>
  <si>
    <t>04 - Jan</t>
  </si>
  <si>
    <t>PRISONERS</t>
  </si>
  <si>
    <t>UGRABLJENI</t>
  </si>
  <si>
    <t>CLOUDY WITH A CHANCE OF MEATBALLS 2</t>
  </si>
  <si>
    <t>OBLAČNO Z MESNIMI KROGLICAMI 2</t>
  </si>
  <si>
    <t>SONY</t>
  </si>
  <si>
    <t>CF</t>
  </si>
  <si>
    <t>HOMEFRONT</t>
  </si>
  <si>
    <t>SOVRAŽNIK PRED VRATI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</si>
</sst>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P33" sqref="P33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2" t="s">
        <v>1</v>
      </c>
      <c r="D4" s="93"/>
      <c r="E4" s="8"/>
      <c r="F4" s="8"/>
      <c r="G4" s="19" t="s">
        <v>2</v>
      </c>
      <c r="H4" s="20"/>
      <c r="I4" s="20"/>
      <c r="J4" s="20"/>
      <c r="K4" s="78" t="s">
        <v>90</v>
      </c>
      <c r="L4" s="20"/>
      <c r="M4" s="79" t="s">
        <v>91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0.7492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88</v>
      </c>
      <c r="L5" s="7"/>
      <c r="M5" s="80" t="s">
        <v>89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1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41648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2</v>
      </c>
      <c r="C14" s="4" t="s">
        <v>81</v>
      </c>
      <c r="D14" s="4" t="s">
        <v>82</v>
      </c>
      <c r="E14" s="15" t="s">
        <v>46</v>
      </c>
      <c r="F14" s="15" t="s">
        <v>42</v>
      </c>
      <c r="G14" s="37">
        <v>2</v>
      </c>
      <c r="H14" s="37">
        <v>10</v>
      </c>
      <c r="I14" s="14">
        <v>66284</v>
      </c>
      <c r="J14" s="14">
        <v>54368</v>
      </c>
      <c r="K14" s="98">
        <v>10893</v>
      </c>
      <c r="L14" s="98">
        <v>8787</v>
      </c>
      <c r="M14" s="64">
        <f>(I14/J14*100)-100</f>
        <v>21.917304296645085</v>
      </c>
      <c r="N14" s="14">
        <f>I14/H14</f>
        <v>6628.4</v>
      </c>
      <c r="O14" s="73">
        <v>10</v>
      </c>
      <c r="P14" s="22">
        <v>99738</v>
      </c>
      <c r="Q14" s="22">
        <v>92479</v>
      </c>
      <c r="R14" s="22">
        <v>17380</v>
      </c>
      <c r="S14" s="22">
        <v>15526</v>
      </c>
      <c r="T14" s="64">
        <f>(P14/Q14*100)-100</f>
        <v>7.8493495820672905</v>
      </c>
      <c r="U14" s="74">
        <v>93631</v>
      </c>
      <c r="V14" s="14">
        <f>P14/O14</f>
        <v>9973.8</v>
      </c>
      <c r="W14" s="74">
        <f>SUM(U14,P14)</f>
        <v>193369</v>
      </c>
      <c r="X14" s="74">
        <v>15723</v>
      </c>
      <c r="Y14" s="75">
        <f>SUM(X14,R14)</f>
        <v>33103</v>
      </c>
    </row>
    <row r="15" spans="1:25" ht="12.75">
      <c r="A15" s="72">
        <v>2</v>
      </c>
      <c r="B15" s="72">
        <v>1</v>
      </c>
      <c r="C15" s="4" t="s">
        <v>74</v>
      </c>
      <c r="D15" s="4" t="s">
        <v>75</v>
      </c>
      <c r="E15" s="15" t="s">
        <v>49</v>
      </c>
      <c r="F15" s="15" t="s">
        <v>42</v>
      </c>
      <c r="G15" s="37">
        <v>4</v>
      </c>
      <c r="H15" s="37">
        <v>26</v>
      </c>
      <c r="I15" s="14">
        <v>27442</v>
      </c>
      <c r="J15" s="14">
        <v>60646</v>
      </c>
      <c r="K15" s="14">
        <v>4050</v>
      </c>
      <c r="L15" s="14">
        <v>9092</v>
      </c>
      <c r="M15" s="64">
        <f>(I15/J15*100)-100</f>
        <v>-54.75051940771032</v>
      </c>
      <c r="N15" s="14">
        <f>I15/H15</f>
        <v>1055.4615384615386</v>
      </c>
      <c r="O15" s="38">
        <v>26</v>
      </c>
      <c r="P15" s="14">
        <v>39515</v>
      </c>
      <c r="Q15" s="14">
        <v>115279</v>
      </c>
      <c r="R15" s="14">
        <v>6113</v>
      </c>
      <c r="S15" s="14">
        <v>17983</v>
      </c>
      <c r="T15" s="64">
        <f>(P15/Q15*100)-100</f>
        <v>-65.7222911371542</v>
      </c>
      <c r="U15" s="74">
        <v>424537</v>
      </c>
      <c r="V15" s="14">
        <f>P15/O15</f>
        <v>1519.8076923076924</v>
      </c>
      <c r="W15" s="74">
        <f>SUM(U15,P15)</f>
        <v>464052</v>
      </c>
      <c r="X15" s="74">
        <v>67895</v>
      </c>
      <c r="Y15" s="75">
        <f>SUM(X15,R15)</f>
        <v>74008</v>
      </c>
    </row>
    <row r="16" spans="1:25" ht="12.75">
      <c r="A16" s="72">
        <v>3</v>
      </c>
      <c r="B16" s="72">
        <v>3</v>
      </c>
      <c r="C16" s="89" t="s">
        <v>69</v>
      </c>
      <c r="D16" s="89" t="s">
        <v>70</v>
      </c>
      <c r="E16" s="15" t="s">
        <v>50</v>
      </c>
      <c r="F16" s="15" t="s">
        <v>51</v>
      </c>
      <c r="G16" s="37">
        <v>5</v>
      </c>
      <c r="H16" s="37">
        <v>22</v>
      </c>
      <c r="I16" s="24">
        <v>19951</v>
      </c>
      <c r="J16" s="24">
        <v>40110</v>
      </c>
      <c r="K16" s="24">
        <v>3720</v>
      </c>
      <c r="L16" s="24">
        <v>7518</v>
      </c>
      <c r="M16" s="64">
        <f>(I16/J16*100)-100</f>
        <v>-50.259286960857644</v>
      </c>
      <c r="N16" s="14">
        <f>I16/H16</f>
        <v>906.8636363636364</v>
      </c>
      <c r="O16" s="73">
        <v>22</v>
      </c>
      <c r="P16" s="14">
        <v>24501</v>
      </c>
      <c r="Q16" s="14">
        <v>75283</v>
      </c>
      <c r="R16" s="14">
        <v>4798</v>
      </c>
      <c r="S16" s="14">
        <v>14791</v>
      </c>
      <c r="T16" s="64">
        <f>(P16/Q16*100)-100</f>
        <v>-67.45480387338444</v>
      </c>
      <c r="U16" s="74">
        <v>210882</v>
      </c>
      <c r="V16" s="14">
        <f>P16/O16</f>
        <v>1113.6818181818182</v>
      </c>
      <c r="W16" s="74">
        <f>SUM(U16,P16)</f>
        <v>235383</v>
      </c>
      <c r="X16" s="74">
        <v>42401</v>
      </c>
      <c r="Y16" s="75">
        <f>SUM(X16,R16)</f>
        <v>47199</v>
      </c>
    </row>
    <row r="17" spans="1:25" ht="12.75">
      <c r="A17" s="72">
        <v>4</v>
      </c>
      <c r="B17" s="72">
        <v>4</v>
      </c>
      <c r="C17" s="89" t="s">
        <v>83</v>
      </c>
      <c r="D17" s="89" t="s">
        <v>84</v>
      </c>
      <c r="E17" s="15" t="s">
        <v>85</v>
      </c>
      <c r="F17" s="15" t="s">
        <v>42</v>
      </c>
      <c r="G17" s="37">
        <v>2</v>
      </c>
      <c r="H17" s="37">
        <v>22</v>
      </c>
      <c r="I17" s="24">
        <v>14219</v>
      </c>
      <c r="J17" s="24">
        <v>24544</v>
      </c>
      <c r="K17" s="24">
        <v>2384</v>
      </c>
      <c r="L17" s="24">
        <v>3977</v>
      </c>
      <c r="M17" s="64">
        <f>(I17/J17*100)-100</f>
        <v>-42.067307692307686</v>
      </c>
      <c r="N17" s="14">
        <f>I17/H17</f>
        <v>646.3181818181819</v>
      </c>
      <c r="O17" s="37">
        <v>22</v>
      </c>
      <c r="P17" s="14">
        <v>17574</v>
      </c>
      <c r="Q17" s="14">
        <v>45308</v>
      </c>
      <c r="R17" s="14">
        <v>3085</v>
      </c>
      <c r="S17" s="14">
        <v>7803</v>
      </c>
      <c r="T17" s="64">
        <f>(P17/Q17*100)-100</f>
        <v>-61.212147965039286</v>
      </c>
      <c r="U17" s="97">
        <v>49010</v>
      </c>
      <c r="V17" s="24">
        <f>P17/O17</f>
        <v>798.8181818181819</v>
      </c>
      <c r="W17" s="74">
        <f>SUM(U17,P17)</f>
        <v>66584</v>
      </c>
      <c r="X17" s="74">
        <v>8566</v>
      </c>
      <c r="Y17" s="75">
        <f>SUM(X17,R17)</f>
        <v>11651</v>
      </c>
    </row>
    <row r="18" spans="1:25" ht="13.5" customHeight="1">
      <c r="A18" s="72">
        <v>5</v>
      </c>
      <c r="B18" s="72" t="s">
        <v>76</v>
      </c>
      <c r="C18" s="4" t="s">
        <v>98</v>
      </c>
      <c r="D18" s="4" t="s">
        <v>99</v>
      </c>
      <c r="E18" s="15" t="s">
        <v>46</v>
      </c>
      <c r="F18" s="15" t="s">
        <v>42</v>
      </c>
      <c r="G18" s="37">
        <v>1</v>
      </c>
      <c r="H18" s="37">
        <v>9</v>
      </c>
      <c r="I18" s="22">
        <v>13282</v>
      </c>
      <c r="J18" s="22"/>
      <c r="K18" s="95">
        <v>2295</v>
      </c>
      <c r="L18" s="95"/>
      <c r="M18" s="64"/>
      <c r="N18" s="14">
        <f>I18/H18</f>
        <v>1475.7777777777778</v>
      </c>
      <c r="O18" s="73">
        <v>9</v>
      </c>
      <c r="P18" s="14">
        <v>17284</v>
      </c>
      <c r="Q18" s="14"/>
      <c r="R18" s="14">
        <v>3141</v>
      </c>
      <c r="S18" s="14"/>
      <c r="T18" s="64"/>
      <c r="U18" s="74"/>
      <c r="V18" s="24">
        <f>P18/O18</f>
        <v>1920.4444444444443</v>
      </c>
      <c r="W18" s="74">
        <f>SUM(U18,P18)</f>
        <v>17284</v>
      </c>
      <c r="X18" s="74"/>
      <c r="Y18" s="75">
        <f>SUM(X18,R18)</f>
        <v>3141</v>
      </c>
    </row>
    <row r="19" spans="1:25" ht="12.75">
      <c r="A19" s="72">
        <v>6</v>
      </c>
      <c r="B19" s="72">
        <v>6</v>
      </c>
      <c r="C19" s="4" t="s">
        <v>58</v>
      </c>
      <c r="D19" s="4" t="s">
        <v>58</v>
      </c>
      <c r="E19" s="15" t="s">
        <v>46</v>
      </c>
      <c r="F19" s="15" t="s">
        <v>47</v>
      </c>
      <c r="G19" s="37">
        <v>9</v>
      </c>
      <c r="H19" s="37">
        <v>24</v>
      </c>
      <c r="I19" s="24">
        <v>8478</v>
      </c>
      <c r="J19" s="24">
        <v>19794</v>
      </c>
      <c r="K19" s="22">
        <v>1687</v>
      </c>
      <c r="L19" s="22">
        <v>3703</v>
      </c>
      <c r="M19" s="64">
        <f>(I19/J19*100)-100</f>
        <v>-57.16883904213398</v>
      </c>
      <c r="N19" s="14">
        <f>I19/H19</f>
        <v>353.25</v>
      </c>
      <c r="O19" s="37">
        <v>24</v>
      </c>
      <c r="P19" s="22">
        <v>9918</v>
      </c>
      <c r="Q19" s="22">
        <v>37870</v>
      </c>
      <c r="R19" s="22">
        <v>2009</v>
      </c>
      <c r="S19" s="22">
        <v>7515</v>
      </c>
      <c r="T19" s="64">
        <f>(P19/Q19*100)-100</f>
        <v>-73.81040401373119</v>
      </c>
      <c r="U19" s="74">
        <v>530561</v>
      </c>
      <c r="V19" s="14">
        <f>P19/O19</f>
        <v>413.25</v>
      </c>
      <c r="W19" s="74">
        <f>SUM(U19,P19)</f>
        <v>540479</v>
      </c>
      <c r="X19" s="74">
        <v>115369</v>
      </c>
      <c r="Y19" s="75">
        <f>SUM(X19,R19)</f>
        <v>117378</v>
      </c>
    </row>
    <row r="20" spans="1:25" ht="12.75">
      <c r="A20" s="72">
        <v>7</v>
      </c>
      <c r="B20" s="72">
        <v>5</v>
      </c>
      <c r="C20" s="4" t="s">
        <v>61</v>
      </c>
      <c r="D20" s="4" t="s">
        <v>62</v>
      </c>
      <c r="E20" s="15" t="s">
        <v>46</v>
      </c>
      <c r="F20" s="15" t="s">
        <v>36</v>
      </c>
      <c r="G20" s="37">
        <v>7</v>
      </c>
      <c r="H20" s="37">
        <v>10</v>
      </c>
      <c r="I20" s="24">
        <v>7686</v>
      </c>
      <c r="J20" s="24">
        <v>20608</v>
      </c>
      <c r="K20" s="14">
        <v>1472</v>
      </c>
      <c r="L20" s="14">
        <v>3932</v>
      </c>
      <c r="M20" s="64">
        <f>(I20/J20*100)-100</f>
        <v>-62.703804347826086</v>
      </c>
      <c r="N20" s="14">
        <f>I20/H20</f>
        <v>768.6</v>
      </c>
      <c r="O20" s="37">
        <v>10</v>
      </c>
      <c r="P20" s="14">
        <v>8493</v>
      </c>
      <c r="Q20" s="14">
        <v>39124</v>
      </c>
      <c r="R20" s="14">
        <v>1646</v>
      </c>
      <c r="S20" s="14">
        <v>7787</v>
      </c>
      <c r="T20" s="64">
        <f>(P20/Q20*100)-100</f>
        <v>-78.29209692260505</v>
      </c>
      <c r="U20" s="74">
        <v>201241</v>
      </c>
      <c r="V20" s="14">
        <f>P20/O20</f>
        <v>849.3</v>
      </c>
      <c r="W20" s="74">
        <f>SUM(U20,P20)</f>
        <v>209734</v>
      </c>
      <c r="X20" s="74">
        <v>41585</v>
      </c>
      <c r="Y20" s="75">
        <f>SUM(X20,R20)</f>
        <v>43231</v>
      </c>
    </row>
    <row r="21" spans="1:25" ht="12.75">
      <c r="A21" s="72">
        <v>8</v>
      </c>
      <c r="B21" s="72">
        <v>9</v>
      </c>
      <c r="C21" s="4" t="s">
        <v>59</v>
      </c>
      <c r="D21" s="4" t="s">
        <v>60</v>
      </c>
      <c r="E21" s="15" t="s">
        <v>46</v>
      </c>
      <c r="F21" s="15" t="s">
        <v>42</v>
      </c>
      <c r="G21" s="37">
        <v>9</v>
      </c>
      <c r="H21" s="37">
        <v>8</v>
      </c>
      <c r="I21" s="14">
        <v>5449</v>
      </c>
      <c r="J21" s="14">
        <v>6426</v>
      </c>
      <c r="K21" s="22">
        <v>927</v>
      </c>
      <c r="L21" s="22">
        <v>1088</v>
      </c>
      <c r="M21" s="64">
        <f>(I21/J21*100)-100</f>
        <v>-15.203859321506386</v>
      </c>
      <c r="N21" s="14">
        <f>I21/H21</f>
        <v>681.125</v>
      </c>
      <c r="O21" s="37">
        <v>8</v>
      </c>
      <c r="P21" s="22">
        <v>7002</v>
      </c>
      <c r="Q21" s="22">
        <v>10032</v>
      </c>
      <c r="R21" s="22">
        <v>1251</v>
      </c>
      <c r="S21" s="22">
        <v>1947</v>
      </c>
      <c r="T21" s="64">
        <f>(P21/Q21*100)-100</f>
        <v>-30.203349282296656</v>
      </c>
      <c r="U21" s="74">
        <v>107917</v>
      </c>
      <c r="V21" s="14">
        <f>P21/O21</f>
        <v>875.25</v>
      </c>
      <c r="W21" s="74">
        <f>SUM(U21,P21)</f>
        <v>114919</v>
      </c>
      <c r="X21" s="74">
        <v>20080</v>
      </c>
      <c r="Y21" s="75">
        <f>SUM(X21,R21)</f>
        <v>21331</v>
      </c>
    </row>
    <row r="22" spans="1:25" ht="12.75">
      <c r="A22" s="72">
        <v>9</v>
      </c>
      <c r="B22" s="72">
        <v>7</v>
      </c>
      <c r="C22" s="4" t="s">
        <v>63</v>
      </c>
      <c r="D22" s="4" t="s">
        <v>64</v>
      </c>
      <c r="E22" s="15" t="s">
        <v>46</v>
      </c>
      <c r="F22" s="15" t="s">
        <v>42</v>
      </c>
      <c r="G22" s="37">
        <v>7</v>
      </c>
      <c r="H22" s="37">
        <v>10</v>
      </c>
      <c r="I22" s="91">
        <v>4973</v>
      </c>
      <c r="J22" s="91">
        <v>8245</v>
      </c>
      <c r="K22" s="95">
        <v>844</v>
      </c>
      <c r="L22" s="95">
        <v>1414</v>
      </c>
      <c r="M22" s="64">
        <f>(I22/J22*100)-100</f>
        <v>-39.68465736810188</v>
      </c>
      <c r="N22" s="14">
        <f>I22/H22</f>
        <v>497.3</v>
      </c>
      <c r="O22" s="73">
        <v>10</v>
      </c>
      <c r="P22" s="22">
        <v>6821</v>
      </c>
      <c r="Q22" s="22">
        <v>14956</v>
      </c>
      <c r="R22" s="22">
        <v>1217</v>
      </c>
      <c r="S22" s="22">
        <v>2695</v>
      </c>
      <c r="T22" s="64">
        <f>(P22/Q22*100)-100</f>
        <v>-54.3928857983418</v>
      </c>
      <c r="U22" s="74">
        <v>167697</v>
      </c>
      <c r="V22" s="14">
        <f>P22/O22</f>
        <v>682.1</v>
      </c>
      <c r="W22" s="74">
        <f>SUM(U22,P22)</f>
        <v>174518</v>
      </c>
      <c r="X22" s="74">
        <v>30879</v>
      </c>
      <c r="Y22" s="75">
        <f>SUM(X22,R22)</f>
        <v>32096</v>
      </c>
    </row>
    <row r="23" spans="1:25" ht="12.75">
      <c r="A23" s="72">
        <v>10</v>
      </c>
      <c r="B23" s="72" t="s">
        <v>76</v>
      </c>
      <c r="C23" s="4" t="s">
        <v>94</v>
      </c>
      <c r="D23" s="4" t="s">
        <v>95</v>
      </c>
      <c r="E23" s="15" t="s">
        <v>96</v>
      </c>
      <c r="F23" s="15" t="s">
        <v>97</v>
      </c>
      <c r="G23" s="37">
        <v>1</v>
      </c>
      <c r="H23" s="37">
        <v>13</v>
      </c>
      <c r="I23" s="24">
        <v>5412</v>
      </c>
      <c r="J23" s="24"/>
      <c r="K23" s="24">
        <v>1006</v>
      </c>
      <c r="L23" s="24"/>
      <c r="M23" s="64"/>
      <c r="N23" s="14">
        <f>I23/H23</f>
        <v>416.3076923076923</v>
      </c>
      <c r="O23" s="73">
        <v>13</v>
      </c>
      <c r="P23" s="14">
        <v>6703</v>
      </c>
      <c r="Q23" s="14"/>
      <c r="R23" s="14">
        <v>1256</v>
      </c>
      <c r="S23" s="14"/>
      <c r="T23" s="64"/>
      <c r="U23" s="74"/>
      <c r="V23" s="14">
        <f>P23/O23</f>
        <v>515.6153846153846</v>
      </c>
      <c r="W23" s="74">
        <f>SUM(U23,P23)</f>
        <v>6703</v>
      </c>
      <c r="X23" s="76"/>
      <c r="Y23" s="75">
        <f>SUM(X23,R23)</f>
        <v>1256</v>
      </c>
    </row>
    <row r="24" spans="1:25" ht="12.75">
      <c r="A24" s="72">
        <v>11</v>
      </c>
      <c r="B24" s="72" t="s">
        <v>76</v>
      </c>
      <c r="C24" s="4" t="s">
        <v>92</v>
      </c>
      <c r="D24" s="4" t="s">
        <v>93</v>
      </c>
      <c r="E24" s="15" t="s">
        <v>46</v>
      </c>
      <c r="F24" s="15" t="s">
        <v>48</v>
      </c>
      <c r="G24" s="37">
        <v>1</v>
      </c>
      <c r="H24" s="37">
        <v>9</v>
      </c>
      <c r="I24" s="24">
        <v>4269</v>
      </c>
      <c r="J24" s="24"/>
      <c r="K24" s="101">
        <v>686</v>
      </c>
      <c r="L24" s="101"/>
      <c r="M24" s="64"/>
      <c r="N24" s="14">
        <f>I24/H24</f>
        <v>474.3333333333333</v>
      </c>
      <c r="O24" s="73">
        <v>9</v>
      </c>
      <c r="P24" s="94">
        <v>5908</v>
      </c>
      <c r="Q24" s="94"/>
      <c r="R24" s="94">
        <v>1015</v>
      </c>
      <c r="S24" s="94"/>
      <c r="T24" s="64"/>
      <c r="U24" s="74"/>
      <c r="V24" s="14">
        <f>P24/O24</f>
        <v>656.4444444444445</v>
      </c>
      <c r="W24" s="74">
        <f>SUM(U24,P24)</f>
        <v>5908</v>
      </c>
      <c r="X24" s="76"/>
      <c r="Y24" s="75">
        <f>SUM(X24,R24)</f>
        <v>1015</v>
      </c>
    </row>
    <row r="25" spans="1:25" ht="12.75" customHeight="1">
      <c r="A25" s="72">
        <v>12</v>
      </c>
      <c r="B25" s="72">
        <v>8</v>
      </c>
      <c r="C25" s="4" t="s">
        <v>86</v>
      </c>
      <c r="D25" s="4" t="s">
        <v>87</v>
      </c>
      <c r="E25" s="15" t="s">
        <v>57</v>
      </c>
      <c r="F25" s="15" t="s">
        <v>36</v>
      </c>
      <c r="G25" s="37">
        <v>2</v>
      </c>
      <c r="H25" s="37">
        <v>7</v>
      </c>
      <c r="I25" s="24">
        <v>3621</v>
      </c>
      <c r="J25" s="24">
        <v>7373</v>
      </c>
      <c r="K25" s="24">
        <v>618</v>
      </c>
      <c r="L25" s="24">
        <v>1299</v>
      </c>
      <c r="M25" s="64">
        <f>(I25/J25*100)-100</f>
        <v>-50.888376508883766</v>
      </c>
      <c r="N25" s="14">
        <f>I25/H25</f>
        <v>517.2857142857143</v>
      </c>
      <c r="O25" s="38">
        <v>7</v>
      </c>
      <c r="P25" s="14">
        <v>4706</v>
      </c>
      <c r="Q25" s="14">
        <v>13003</v>
      </c>
      <c r="R25" s="24">
        <v>844</v>
      </c>
      <c r="S25" s="24">
        <v>2422</v>
      </c>
      <c r="T25" s="64">
        <f>(P25/Q25*100)-100</f>
        <v>-63.80835191878797</v>
      </c>
      <c r="U25" s="76">
        <v>13003</v>
      </c>
      <c r="V25" s="14">
        <f>P25/O25</f>
        <v>672.2857142857143</v>
      </c>
      <c r="W25" s="74">
        <f>SUM(U25,P25)</f>
        <v>17709</v>
      </c>
      <c r="X25" s="74">
        <v>2422</v>
      </c>
      <c r="Y25" s="75">
        <f>SUM(X25,R25)</f>
        <v>3266</v>
      </c>
    </row>
    <row r="26" spans="1:25" ht="12.75" customHeight="1">
      <c r="A26" s="72">
        <v>13</v>
      </c>
      <c r="B26" s="72">
        <v>12</v>
      </c>
      <c r="C26" s="4" t="s">
        <v>71</v>
      </c>
      <c r="D26" s="4" t="s">
        <v>71</v>
      </c>
      <c r="E26" s="15" t="s">
        <v>46</v>
      </c>
      <c r="F26" s="15" t="s">
        <v>48</v>
      </c>
      <c r="G26" s="37">
        <v>4</v>
      </c>
      <c r="H26" s="37">
        <v>3</v>
      </c>
      <c r="I26" s="14">
        <v>3076</v>
      </c>
      <c r="J26" s="14">
        <v>2096</v>
      </c>
      <c r="K26" s="22">
        <v>667</v>
      </c>
      <c r="L26" s="22">
        <v>417</v>
      </c>
      <c r="M26" s="64">
        <f>(I26/J26*100)-100</f>
        <v>46.75572519083971</v>
      </c>
      <c r="N26" s="14">
        <f>I26/H26</f>
        <v>1025.3333333333333</v>
      </c>
      <c r="O26" s="73">
        <v>3</v>
      </c>
      <c r="P26" s="14">
        <v>4580</v>
      </c>
      <c r="Q26" s="14">
        <v>5243</v>
      </c>
      <c r="R26" s="14">
        <v>1013</v>
      </c>
      <c r="S26" s="14">
        <v>1117</v>
      </c>
      <c r="T26" s="64">
        <f>(P26/Q26*100)-100</f>
        <v>-12.645432004577529</v>
      </c>
      <c r="U26" s="100">
        <v>22460</v>
      </c>
      <c r="V26" s="14">
        <f>P26/O26</f>
        <v>1526.6666666666667</v>
      </c>
      <c r="W26" s="74">
        <f>SUM(U26,P26)</f>
        <v>27040</v>
      </c>
      <c r="X26" s="74">
        <v>4809</v>
      </c>
      <c r="Y26" s="75">
        <f>SUM(X26,R26)</f>
        <v>5822</v>
      </c>
    </row>
    <row r="27" spans="1:25" ht="12.75">
      <c r="A27" s="72">
        <v>14</v>
      </c>
      <c r="B27" s="72">
        <v>11</v>
      </c>
      <c r="C27" s="4" t="s">
        <v>65</v>
      </c>
      <c r="D27" s="4" t="s">
        <v>66</v>
      </c>
      <c r="E27" s="15" t="s">
        <v>46</v>
      </c>
      <c r="F27" s="15" t="s">
        <v>42</v>
      </c>
      <c r="G27" s="37">
        <v>6</v>
      </c>
      <c r="H27" s="37">
        <v>9</v>
      </c>
      <c r="I27" s="24">
        <v>3329</v>
      </c>
      <c r="J27" s="24">
        <v>3578</v>
      </c>
      <c r="K27" s="14">
        <v>575</v>
      </c>
      <c r="L27" s="14">
        <v>614</v>
      </c>
      <c r="M27" s="64">
        <f>(I27/J27*100)-100</f>
        <v>-6.959195081050865</v>
      </c>
      <c r="N27" s="14">
        <f>I27/H27</f>
        <v>369.8888888888889</v>
      </c>
      <c r="O27" s="73">
        <v>9</v>
      </c>
      <c r="P27" s="14">
        <v>4004</v>
      </c>
      <c r="Q27" s="14">
        <v>5720</v>
      </c>
      <c r="R27" s="14">
        <v>722</v>
      </c>
      <c r="S27" s="14">
        <v>1010</v>
      </c>
      <c r="T27" s="64">
        <f>(P27/Q27*100)-100</f>
        <v>-30</v>
      </c>
      <c r="U27" s="74">
        <v>33134</v>
      </c>
      <c r="V27" s="14">
        <f>P27/O27</f>
        <v>444.8888888888889</v>
      </c>
      <c r="W27" s="74">
        <f>SUM(U27,P27)</f>
        <v>37138</v>
      </c>
      <c r="X27" s="76">
        <v>6163</v>
      </c>
      <c r="Y27" s="75">
        <f>SUM(X27,R27)</f>
        <v>6885</v>
      </c>
    </row>
    <row r="28" spans="1:25" ht="12.75">
      <c r="A28" s="72">
        <v>15</v>
      </c>
      <c r="B28" s="72">
        <v>13</v>
      </c>
      <c r="C28" s="4" t="s">
        <v>77</v>
      </c>
      <c r="D28" s="4" t="s">
        <v>78</v>
      </c>
      <c r="E28" s="15" t="s">
        <v>46</v>
      </c>
      <c r="F28" s="15" t="s">
        <v>36</v>
      </c>
      <c r="G28" s="37">
        <v>3</v>
      </c>
      <c r="H28" s="37">
        <v>8</v>
      </c>
      <c r="I28" s="24">
        <v>2735</v>
      </c>
      <c r="J28" s="24">
        <v>2512</v>
      </c>
      <c r="K28" s="96">
        <v>473</v>
      </c>
      <c r="L28" s="96">
        <v>433</v>
      </c>
      <c r="M28" s="64">
        <f>(I28/J28*100)-100</f>
        <v>8.877388535031841</v>
      </c>
      <c r="N28" s="14">
        <f>I28/H28</f>
        <v>341.875</v>
      </c>
      <c r="O28" s="38">
        <v>8</v>
      </c>
      <c r="P28" s="14">
        <v>3852</v>
      </c>
      <c r="Q28" s="14">
        <v>5202</v>
      </c>
      <c r="R28" s="14">
        <v>691</v>
      </c>
      <c r="S28" s="14">
        <v>967</v>
      </c>
      <c r="T28" s="64">
        <f>(P28/Q28*100)-100</f>
        <v>-25.951557093425606</v>
      </c>
      <c r="U28" s="74">
        <v>15766</v>
      </c>
      <c r="V28" s="14">
        <f>P28/O28</f>
        <v>481.5</v>
      </c>
      <c r="W28" s="74">
        <f>SUM(U28,P28)</f>
        <v>19618</v>
      </c>
      <c r="X28" s="74">
        <v>3104</v>
      </c>
      <c r="Y28" s="75">
        <f>SUM(X28,R28)</f>
        <v>3795</v>
      </c>
    </row>
    <row r="29" spans="1:25" ht="12.75">
      <c r="A29" s="72">
        <v>16</v>
      </c>
      <c r="B29" s="72">
        <v>10</v>
      </c>
      <c r="C29" s="4" t="s">
        <v>79</v>
      </c>
      <c r="D29" s="4" t="s">
        <v>80</v>
      </c>
      <c r="E29" s="15" t="s">
        <v>46</v>
      </c>
      <c r="F29" s="15" t="s">
        <v>42</v>
      </c>
      <c r="G29" s="37">
        <v>3</v>
      </c>
      <c r="H29" s="37">
        <v>9</v>
      </c>
      <c r="I29" s="24">
        <v>1819</v>
      </c>
      <c r="J29" s="24">
        <v>2847</v>
      </c>
      <c r="K29" s="24">
        <v>355</v>
      </c>
      <c r="L29" s="24">
        <v>530</v>
      </c>
      <c r="M29" s="64">
        <f>(I29/J29*100)-100</f>
        <v>-36.108184053389536</v>
      </c>
      <c r="N29" s="14">
        <f>I29/H29</f>
        <v>202.11111111111111</v>
      </c>
      <c r="O29" s="73">
        <v>9</v>
      </c>
      <c r="P29" s="14">
        <v>1946</v>
      </c>
      <c r="Q29" s="14">
        <v>5784</v>
      </c>
      <c r="R29" s="14">
        <v>385</v>
      </c>
      <c r="S29" s="14">
        <v>1154</v>
      </c>
      <c r="T29" s="64">
        <f>(P29/Q29*100)-100</f>
        <v>-66.35546334716459</v>
      </c>
      <c r="U29" s="90">
        <v>11119</v>
      </c>
      <c r="V29" s="14">
        <f>P29/O29</f>
        <v>216.22222222222223</v>
      </c>
      <c r="W29" s="74">
        <f>SUM(U29,P29)</f>
        <v>13065</v>
      </c>
      <c r="X29" s="74">
        <v>2250</v>
      </c>
      <c r="Y29" s="75">
        <f>SUM(X29,R29)</f>
        <v>2635</v>
      </c>
    </row>
    <row r="30" spans="1:25" ht="12.75">
      <c r="A30" s="72">
        <v>17</v>
      </c>
      <c r="B30" s="72">
        <v>15</v>
      </c>
      <c r="C30" s="4" t="s">
        <v>72</v>
      </c>
      <c r="D30" s="4" t="s">
        <v>73</v>
      </c>
      <c r="E30" s="15" t="s">
        <v>46</v>
      </c>
      <c r="F30" s="15" t="s">
        <v>42</v>
      </c>
      <c r="G30" s="37">
        <v>4</v>
      </c>
      <c r="H30" s="37">
        <v>1</v>
      </c>
      <c r="I30" s="24">
        <v>1231</v>
      </c>
      <c r="J30" s="24">
        <v>832</v>
      </c>
      <c r="K30" s="14">
        <v>261</v>
      </c>
      <c r="L30" s="14">
        <v>177</v>
      </c>
      <c r="M30" s="64">
        <f>(I30/J30*100)-100</f>
        <v>47.956730769230774</v>
      </c>
      <c r="N30" s="14">
        <f>I30/H30</f>
        <v>1231</v>
      </c>
      <c r="O30" s="73">
        <v>1</v>
      </c>
      <c r="P30" s="14">
        <v>1810</v>
      </c>
      <c r="Q30" s="14">
        <v>2329</v>
      </c>
      <c r="R30" s="14">
        <v>396</v>
      </c>
      <c r="S30" s="14">
        <v>528</v>
      </c>
      <c r="T30" s="64">
        <f>(P30/Q30*100)-100</f>
        <v>-22.28424216401889</v>
      </c>
      <c r="U30" s="24">
        <v>16038</v>
      </c>
      <c r="V30" s="14">
        <f>P30/O30</f>
        <v>1810</v>
      </c>
      <c r="W30" s="74">
        <f>SUM(U30,P30)</f>
        <v>17848</v>
      </c>
      <c r="X30" s="74">
        <v>3549</v>
      </c>
      <c r="Y30" s="75">
        <f>SUM(X30,R30)</f>
        <v>3945</v>
      </c>
    </row>
    <row r="31" spans="1:25" ht="12.75">
      <c r="A31" s="72">
        <v>18</v>
      </c>
      <c r="B31" s="72">
        <v>17</v>
      </c>
      <c r="C31" s="99" t="s">
        <v>67</v>
      </c>
      <c r="D31" s="4" t="s">
        <v>68</v>
      </c>
      <c r="E31" s="15" t="s">
        <v>46</v>
      </c>
      <c r="F31" s="15" t="s">
        <v>47</v>
      </c>
      <c r="G31" s="37">
        <v>6</v>
      </c>
      <c r="H31" s="37">
        <v>6</v>
      </c>
      <c r="I31" s="24">
        <v>812</v>
      </c>
      <c r="J31" s="24">
        <v>1049</v>
      </c>
      <c r="K31" s="101">
        <v>137</v>
      </c>
      <c r="L31" s="101">
        <v>175</v>
      </c>
      <c r="M31" s="64">
        <f>(I31/J31*100)-100</f>
        <v>-22.59294566253574</v>
      </c>
      <c r="N31" s="14">
        <f>I31/H31</f>
        <v>135.33333333333334</v>
      </c>
      <c r="O31" s="38">
        <v>6</v>
      </c>
      <c r="P31" s="14">
        <v>1162</v>
      </c>
      <c r="Q31" s="14">
        <v>1948</v>
      </c>
      <c r="R31" s="14">
        <v>201</v>
      </c>
      <c r="S31" s="14">
        <v>324</v>
      </c>
      <c r="T31" s="64">
        <f>(P31/Q31*100)-100</f>
        <v>-40.34907597535934</v>
      </c>
      <c r="U31" s="90">
        <v>15935</v>
      </c>
      <c r="V31" s="14">
        <f>P31/O31</f>
        <v>193.66666666666666</v>
      </c>
      <c r="W31" s="74">
        <f>SUM(U31,P31)</f>
        <v>17097</v>
      </c>
      <c r="X31" s="74">
        <v>2913</v>
      </c>
      <c r="Y31" s="75">
        <f>SUM(X31,R31)</f>
        <v>3114</v>
      </c>
    </row>
    <row r="32" spans="1:25" ht="12.75">
      <c r="A32" s="72">
        <v>19</v>
      </c>
      <c r="B32" s="72">
        <v>19</v>
      </c>
      <c r="C32" s="4" t="s">
        <v>54</v>
      </c>
      <c r="D32" s="4" t="s">
        <v>52</v>
      </c>
      <c r="E32" s="15" t="s">
        <v>46</v>
      </c>
      <c r="F32" s="15" t="s">
        <v>53</v>
      </c>
      <c r="G32" s="37">
        <v>14</v>
      </c>
      <c r="H32" s="37">
        <v>15</v>
      </c>
      <c r="I32" s="14">
        <v>944</v>
      </c>
      <c r="J32" s="14">
        <v>765</v>
      </c>
      <c r="K32" s="14">
        <v>201</v>
      </c>
      <c r="L32" s="14">
        <v>175</v>
      </c>
      <c r="M32" s="64">
        <f>(I32/J32*100)-100</f>
        <v>23.39869281045752</v>
      </c>
      <c r="N32" s="14">
        <f>I32/H32</f>
        <v>62.93333333333333</v>
      </c>
      <c r="O32" s="73">
        <v>15</v>
      </c>
      <c r="P32" s="22">
        <v>1008</v>
      </c>
      <c r="Q32" s="22">
        <v>1468</v>
      </c>
      <c r="R32" s="22">
        <v>220</v>
      </c>
      <c r="S32" s="22">
        <v>315</v>
      </c>
      <c r="T32" s="64">
        <f>(P32/Q32*100)-100</f>
        <v>-31.335149863760208</v>
      </c>
      <c r="U32" s="90">
        <v>267917</v>
      </c>
      <c r="V32" s="14">
        <f>P32/O32</f>
        <v>67.2</v>
      </c>
      <c r="W32" s="74">
        <f>SUM(U32,P32)</f>
        <v>268925</v>
      </c>
      <c r="X32" s="74">
        <v>54924</v>
      </c>
      <c r="Y32" s="75">
        <f>SUM(X32,R32)</f>
        <v>55144</v>
      </c>
    </row>
    <row r="33" spans="1:25" ht="13.5" thickBot="1">
      <c r="A33" s="72">
        <v>20</v>
      </c>
      <c r="B33" s="72">
        <v>16</v>
      </c>
      <c r="C33" s="4" t="s">
        <v>55</v>
      </c>
      <c r="D33" s="4" t="s">
        <v>56</v>
      </c>
      <c r="E33" s="15" t="s">
        <v>46</v>
      </c>
      <c r="F33" s="15" t="s">
        <v>47</v>
      </c>
      <c r="G33" s="37">
        <v>12</v>
      </c>
      <c r="H33" s="37">
        <v>1</v>
      </c>
      <c r="I33" s="14">
        <v>665</v>
      </c>
      <c r="J33" s="14">
        <v>1007</v>
      </c>
      <c r="K33" s="14">
        <v>115</v>
      </c>
      <c r="L33" s="14">
        <v>176</v>
      </c>
      <c r="M33" s="64">
        <f>(I33/J33*100)-100</f>
        <v>-33.9622641509434</v>
      </c>
      <c r="N33" s="14">
        <f>I33/H33</f>
        <v>665</v>
      </c>
      <c r="O33" s="38">
        <v>1</v>
      </c>
      <c r="P33" s="14">
        <v>991</v>
      </c>
      <c r="Q33" s="14">
        <v>2301</v>
      </c>
      <c r="R33" s="14">
        <v>176</v>
      </c>
      <c r="S33" s="14">
        <v>412</v>
      </c>
      <c r="T33" s="64">
        <f>(P33/Q33*100)-100</f>
        <v>-56.931768796175575</v>
      </c>
      <c r="U33" s="84">
        <v>30565</v>
      </c>
      <c r="V33" s="14">
        <f>P33/O33</f>
        <v>991</v>
      </c>
      <c r="W33" s="74">
        <f>SUM(U33,P33)</f>
        <v>31556</v>
      </c>
      <c r="X33" s="84">
        <v>5499</v>
      </c>
      <c r="Y33" s="75">
        <f>SUM(X33,R33)</f>
        <v>5675</v>
      </c>
    </row>
    <row r="34" spans="1:25" s="36" customFormat="1" ht="12.75" thickBot="1">
      <c r="A34" s="33"/>
      <c r="B34" s="33"/>
      <c r="C34" s="40" t="s">
        <v>37</v>
      </c>
      <c r="D34" s="40"/>
      <c r="E34" s="34"/>
      <c r="F34" s="34"/>
      <c r="G34" s="34"/>
      <c r="H34" s="34">
        <f>SUM(H14:H33)</f>
        <v>222</v>
      </c>
      <c r="I34" s="31">
        <f>SUM(I14:I33)</f>
        <v>195677</v>
      </c>
      <c r="J34" s="31">
        <v>232940</v>
      </c>
      <c r="K34" s="31">
        <f>SUM(K14:K33)</f>
        <v>33366</v>
      </c>
      <c r="L34" s="31">
        <v>44683</v>
      </c>
      <c r="M34" s="68">
        <f>(I34/J34*100)-100</f>
        <v>-15.99682321627887</v>
      </c>
      <c r="N34" s="32">
        <f>I34/H34</f>
        <v>881.427927927928</v>
      </c>
      <c r="O34" s="34">
        <f>SUM(O14:O33)</f>
        <v>222</v>
      </c>
      <c r="P34" s="31">
        <f>SUM(P14:P33)</f>
        <v>267516</v>
      </c>
      <c r="Q34" s="31">
        <v>348995</v>
      </c>
      <c r="R34" s="31">
        <f>SUM(R14:R33)</f>
        <v>47559</v>
      </c>
      <c r="S34" s="31">
        <v>70166</v>
      </c>
      <c r="T34" s="68">
        <f>(P34/Q34*100)-100</f>
        <v>-23.346752818808298</v>
      </c>
      <c r="U34" s="31">
        <f>SUM(U14:U33)</f>
        <v>2211413</v>
      </c>
      <c r="V34" s="86">
        <f>P34/O34</f>
        <v>1205.027027027027</v>
      </c>
      <c r="W34" s="88">
        <f>SUM(U34,P34)</f>
        <v>2478929</v>
      </c>
      <c r="X34" s="87">
        <f>SUM(X14:X33)</f>
        <v>428131</v>
      </c>
      <c r="Y34" s="35">
        <f>SUM(Y14:Y33)</f>
        <v>475690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03 - Jan</v>
      </c>
      <c r="L4" s="20"/>
      <c r="M4" s="62" t="str">
        <f>'WEEKLY COMPETITIVE REPORT'!M4</f>
        <v>04 - Jan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0.7492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02 - Jan</v>
      </c>
      <c r="L5" s="7"/>
      <c r="M5" s="63" t="str">
        <f>'WEEKLY COMPETITIVE REPORT'!M5</f>
        <v>08 - Jan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1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41648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2</v>
      </c>
      <c r="C14" s="4" t="str">
        <f>'WEEKLY COMPETITIVE REPORT'!C14</f>
        <v>WOLF OF WALL STREET</v>
      </c>
      <c r="D14" s="4" t="str">
        <f>'WEEKLY COMPETITIVE REPORT'!D14</f>
        <v>VOLK Z WALL STREETA</v>
      </c>
      <c r="E14" s="4" t="str">
        <f>'WEEKLY COMPETITIVE REPORT'!E14</f>
        <v>IND</v>
      </c>
      <c r="F14" s="4" t="str">
        <f>'WEEKLY COMPETITIVE REPORT'!F14</f>
        <v>Blitz</v>
      </c>
      <c r="G14" s="37">
        <f>'WEEKLY COMPETITIVE REPORT'!G14</f>
        <v>2</v>
      </c>
      <c r="H14" s="37">
        <f>'WEEKLY COMPETITIVE REPORT'!H14</f>
        <v>10</v>
      </c>
      <c r="I14" s="14">
        <f>'WEEKLY COMPETITIVE REPORT'!I14/Y4</f>
        <v>88473.03790710091</v>
      </c>
      <c r="J14" s="14">
        <f>'WEEKLY COMPETITIVE REPORT'!J14/Y4</f>
        <v>72568.07261078485</v>
      </c>
      <c r="K14" s="22">
        <f>'WEEKLY COMPETITIVE REPORT'!K14</f>
        <v>10893</v>
      </c>
      <c r="L14" s="22">
        <f>'WEEKLY COMPETITIVE REPORT'!L14</f>
        <v>8787</v>
      </c>
      <c r="M14" s="64">
        <f>'WEEKLY COMPETITIVE REPORT'!M14</f>
        <v>21.917304296645085</v>
      </c>
      <c r="N14" s="14">
        <f aca="true" t="shared" si="0" ref="N14:N20">I14/H14</f>
        <v>8847.303790710092</v>
      </c>
      <c r="O14" s="37">
        <f>'WEEKLY COMPETITIVE REPORT'!O14</f>
        <v>10</v>
      </c>
      <c r="P14" s="14">
        <f>'WEEKLY COMPETITIVE REPORT'!P14/Y4</f>
        <v>133126.00106780566</v>
      </c>
      <c r="Q14" s="14">
        <f>'WEEKLY COMPETITIVE REPORT'!Q14/Y4</f>
        <v>123436.99946609717</v>
      </c>
      <c r="R14" s="22">
        <f>'WEEKLY COMPETITIVE REPORT'!R14</f>
        <v>17380</v>
      </c>
      <c r="S14" s="22">
        <f>'WEEKLY COMPETITIVE REPORT'!S14</f>
        <v>15526</v>
      </c>
      <c r="T14" s="64">
        <f>'WEEKLY COMPETITIVE REPORT'!T14</f>
        <v>7.8493495820672905</v>
      </c>
      <c r="U14" s="14">
        <f>'WEEKLY COMPETITIVE REPORT'!U14/Y4</f>
        <v>124974.63961558997</v>
      </c>
      <c r="V14" s="14">
        <f aca="true" t="shared" si="1" ref="V14:V20">P14/O14</f>
        <v>13312.600106780566</v>
      </c>
      <c r="W14" s="25">
        <f aca="true" t="shared" si="2" ref="W14:W20">P14+U14</f>
        <v>258100.6406833956</v>
      </c>
      <c r="X14" s="22">
        <f>'WEEKLY COMPETITIVE REPORT'!X14</f>
        <v>15723</v>
      </c>
      <c r="Y14" s="56">
        <f>'WEEKLY COMPETITIVE REPORT'!Y14</f>
        <v>33103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HOBBIT: DESOLATION OF SMAUG</v>
      </c>
      <c r="D15" s="4" t="str">
        <f>'WEEKLY COMPETITIVE REPORT'!D15</f>
        <v>HOBIT: SMAUGOVA PUŠČA</v>
      </c>
      <c r="E15" s="4" t="str">
        <f>'WEEKLY COMPETITIVE REPORT'!E15</f>
        <v>WB</v>
      </c>
      <c r="F15" s="4" t="str">
        <f>'WEEKLY COMPETITIVE REPORT'!F15</f>
        <v>Blitz</v>
      </c>
      <c r="G15" s="37">
        <f>'WEEKLY COMPETITIVE REPORT'!G15</f>
        <v>4</v>
      </c>
      <c r="H15" s="37">
        <f>'WEEKLY COMPETITIVE REPORT'!H15</f>
        <v>26</v>
      </c>
      <c r="I15" s="14">
        <f>'WEEKLY COMPETITIVE REPORT'!I15/Y4</f>
        <v>36628.403630539244</v>
      </c>
      <c r="J15" s="14">
        <f>'WEEKLY COMPETITIVE REPORT'!J15/Y4</f>
        <v>80947.67752269088</v>
      </c>
      <c r="K15" s="22">
        <f>'WEEKLY COMPETITIVE REPORT'!K15</f>
        <v>4050</v>
      </c>
      <c r="L15" s="22">
        <f>'WEEKLY COMPETITIVE REPORT'!L15</f>
        <v>9092</v>
      </c>
      <c r="M15" s="64">
        <f>'WEEKLY COMPETITIVE REPORT'!M15</f>
        <v>-54.75051940771032</v>
      </c>
      <c r="N15" s="14">
        <f t="shared" si="0"/>
        <v>1408.7847550207402</v>
      </c>
      <c r="O15" s="37">
        <f>'WEEKLY COMPETITIVE REPORT'!O15</f>
        <v>26</v>
      </c>
      <c r="P15" s="14">
        <f>'WEEKLY COMPETITIVE REPORT'!P15/Y4</f>
        <v>52742.925787506676</v>
      </c>
      <c r="Q15" s="14">
        <f>'WEEKLY COMPETITIVE REPORT'!Q15/Y4</f>
        <v>153869.46075814203</v>
      </c>
      <c r="R15" s="22">
        <f>'WEEKLY COMPETITIVE REPORT'!R15</f>
        <v>6113</v>
      </c>
      <c r="S15" s="22">
        <f>'WEEKLY COMPETITIVE REPORT'!S15</f>
        <v>17983</v>
      </c>
      <c r="T15" s="64">
        <f>'WEEKLY COMPETITIVE REPORT'!T15</f>
        <v>-65.7222911371542</v>
      </c>
      <c r="U15" s="14">
        <f>'WEEKLY COMPETITIVE REPORT'!U15/Y4</f>
        <v>566653.7640149493</v>
      </c>
      <c r="V15" s="14">
        <f t="shared" si="1"/>
        <v>2028.5740687502569</v>
      </c>
      <c r="W15" s="25">
        <f t="shared" si="2"/>
        <v>619396.689802456</v>
      </c>
      <c r="X15" s="22">
        <f>'WEEKLY COMPETITIVE REPORT'!X15</f>
        <v>67895</v>
      </c>
      <c r="Y15" s="56">
        <f>'WEEKLY COMPETITIVE REPORT'!Y15</f>
        <v>74008</v>
      </c>
    </row>
    <row r="16" spans="1:25" ht="12.75">
      <c r="A16" s="50">
        <v>3</v>
      </c>
      <c r="B16" s="4">
        <f>'WEEKLY COMPETITIVE REPORT'!B16</f>
        <v>3</v>
      </c>
      <c r="C16" s="4" t="str">
        <f>'WEEKLY COMPETITIVE REPORT'!C16</f>
        <v>FROZEN 3D</v>
      </c>
      <c r="D16" s="4" t="str">
        <f>'WEEKLY COMPETITIVE REPORT'!D16</f>
        <v>LEDENO KRALJESTVO 3D</v>
      </c>
      <c r="E16" s="4" t="str">
        <f>'WEEKLY COMPETITIVE REPORT'!E16</f>
        <v>BVI</v>
      </c>
      <c r="F16" s="4" t="str">
        <f>'WEEKLY COMPETITIVE REPORT'!F16</f>
        <v>CENEX</v>
      </c>
      <c r="G16" s="37">
        <f>'WEEKLY COMPETITIVE REPORT'!G16</f>
        <v>5</v>
      </c>
      <c r="H16" s="37">
        <f>'WEEKLY COMPETITIVE REPORT'!H16</f>
        <v>22</v>
      </c>
      <c r="I16" s="14">
        <f>'WEEKLY COMPETITIVE REPORT'!I16/Y4</f>
        <v>26629.738387613455</v>
      </c>
      <c r="J16" s="14">
        <f>'WEEKLY COMPETITIVE REPORT'!J16/Y4</f>
        <v>53537.10624666311</v>
      </c>
      <c r="K16" s="22">
        <f>'WEEKLY COMPETITIVE REPORT'!K16</f>
        <v>3720</v>
      </c>
      <c r="L16" s="22">
        <f>'WEEKLY COMPETITIVE REPORT'!L16</f>
        <v>7518</v>
      </c>
      <c r="M16" s="64">
        <f>'WEEKLY COMPETITIVE REPORT'!M16</f>
        <v>-50.259286960857644</v>
      </c>
      <c r="N16" s="14">
        <f t="shared" si="0"/>
        <v>1210.4426539824299</v>
      </c>
      <c r="O16" s="37">
        <f>'WEEKLY COMPETITIVE REPORT'!O16</f>
        <v>22</v>
      </c>
      <c r="P16" s="14">
        <f>'WEEKLY COMPETITIVE REPORT'!P16/Y4</f>
        <v>32702.8830752803</v>
      </c>
      <c r="Q16" s="14">
        <f>'WEEKLY COMPETITIVE REPORT'!Q16/Y4</f>
        <v>100484.51681793913</v>
      </c>
      <c r="R16" s="22">
        <f>'WEEKLY COMPETITIVE REPORT'!R16</f>
        <v>4798</v>
      </c>
      <c r="S16" s="22">
        <f>'WEEKLY COMPETITIVE REPORT'!S16</f>
        <v>14791</v>
      </c>
      <c r="T16" s="64">
        <f>'WEEKLY COMPETITIVE REPORT'!T16</f>
        <v>-67.45480387338444</v>
      </c>
      <c r="U16" s="14">
        <f>'WEEKLY COMPETITIVE REPORT'!U16/Y4</f>
        <v>281476.24132407905</v>
      </c>
      <c r="V16" s="14">
        <f t="shared" si="1"/>
        <v>1486.4946852400137</v>
      </c>
      <c r="W16" s="25">
        <f t="shared" si="2"/>
        <v>314179.12439935934</v>
      </c>
      <c r="X16" s="22">
        <f>'WEEKLY COMPETITIVE REPORT'!X16</f>
        <v>42401</v>
      </c>
      <c r="Y16" s="56">
        <f>'WEEKLY COMPETITIVE REPORT'!Y16</f>
        <v>47199</v>
      </c>
    </row>
    <row r="17" spans="1:25" ht="12.75">
      <c r="A17" s="50">
        <v>4</v>
      </c>
      <c r="B17" s="4">
        <f>'WEEKLY COMPETITIVE REPORT'!B17</f>
        <v>4</v>
      </c>
      <c r="C17" s="4" t="str">
        <f>'WEEKLY COMPETITIVE REPORT'!C17</f>
        <v>WALKING WITH DINOSAURS 3D</v>
      </c>
      <c r="D17" s="4" t="str">
        <f>'WEEKLY COMPETITIVE REPORT'!D17</f>
        <v>SPREHOD Z DINOZAVRI 3D</v>
      </c>
      <c r="E17" s="4" t="str">
        <f>'WEEKLY COMPETITIVE REPORT'!E17</f>
        <v>FOX</v>
      </c>
      <c r="F17" s="4" t="str">
        <f>'WEEKLY COMPETITIVE REPORT'!F17</f>
        <v>Blitz</v>
      </c>
      <c r="G17" s="37">
        <f>'WEEKLY COMPETITIVE REPORT'!G17</f>
        <v>2</v>
      </c>
      <c r="H17" s="37">
        <f>'WEEKLY COMPETITIVE REPORT'!H17</f>
        <v>22</v>
      </c>
      <c r="I17" s="14">
        <f>'WEEKLY COMPETITIVE REPORT'!I17/Y4</f>
        <v>18978.910838227443</v>
      </c>
      <c r="J17" s="14">
        <f>'WEEKLY COMPETITIVE REPORT'!J17/Y4</f>
        <v>32760.27762947144</v>
      </c>
      <c r="K17" s="22">
        <f>'WEEKLY COMPETITIVE REPORT'!K17</f>
        <v>2384</v>
      </c>
      <c r="L17" s="22">
        <f>'WEEKLY COMPETITIVE REPORT'!L17</f>
        <v>3977</v>
      </c>
      <c r="M17" s="64">
        <f>'WEEKLY COMPETITIVE REPORT'!M17</f>
        <v>-42.067307692307686</v>
      </c>
      <c r="N17" s="14">
        <f t="shared" si="0"/>
        <v>862.6777653739747</v>
      </c>
      <c r="O17" s="37">
        <f>'WEEKLY COMPETITIVE REPORT'!O17</f>
        <v>22</v>
      </c>
      <c r="P17" s="14">
        <f>'WEEKLY COMPETITIVE REPORT'!P17/Y4</f>
        <v>23457.020822210357</v>
      </c>
      <c r="Q17" s="14">
        <f>'WEEKLY COMPETITIVE REPORT'!Q17/Y4</f>
        <v>60475.17351841965</v>
      </c>
      <c r="R17" s="22">
        <f>'WEEKLY COMPETITIVE REPORT'!R17</f>
        <v>3085</v>
      </c>
      <c r="S17" s="22">
        <f>'WEEKLY COMPETITIVE REPORT'!S17</f>
        <v>7803</v>
      </c>
      <c r="T17" s="64">
        <f>'WEEKLY COMPETITIVE REPORT'!T17</f>
        <v>-61.212147965039286</v>
      </c>
      <c r="U17" s="14">
        <f>'WEEKLY COMPETITIVE REPORT'!U17/Y4</f>
        <v>65416.4442071543</v>
      </c>
      <c r="V17" s="14">
        <f t="shared" si="1"/>
        <v>1066.2282191913798</v>
      </c>
      <c r="W17" s="25">
        <f t="shared" si="2"/>
        <v>88873.46502936466</v>
      </c>
      <c r="X17" s="22">
        <f>'WEEKLY COMPETITIVE REPORT'!X17</f>
        <v>8566</v>
      </c>
      <c r="Y17" s="56">
        <f>'WEEKLY COMPETITIVE REPORT'!Y17</f>
        <v>11651</v>
      </c>
    </row>
    <row r="18" spans="1:25" ht="13.5" customHeight="1">
      <c r="A18" s="50">
        <v>5</v>
      </c>
      <c r="B18" s="4" t="str">
        <f>'WEEKLY COMPETITIVE REPORT'!B18</f>
        <v>New</v>
      </c>
      <c r="C18" s="4" t="str">
        <f>'WEEKLY COMPETITIVE REPORT'!C18</f>
        <v>HOMEFRONT</v>
      </c>
      <c r="D18" s="4" t="str">
        <f>'WEEKLY COMPETITIVE REPORT'!D18</f>
        <v>SOVRAŽNIK PRED VRATI</v>
      </c>
      <c r="E18" s="4" t="str">
        <f>'WEEKLY COMPETITIVE REPORT'!E18</f>
        <v>IND</v>
      </c>
      <c r="F18" s="4" t="str">
        <f>'WEEKLY COMPETITIVE REPORT'!F18</f>
        <v>Blitz</v>
      </c>
      <c r="G18" s="37">
        <f>'WEEKLY COMPETITIVE REPORT'!G18</f>
        <v>1</v>
      </c>
      <c r="H18" s="37">
        <f>'WEEKLY COMPETITIVE REPORT'!H18</f>
        <v>9</v>
      </c>
      <c r="I18" s="14">
        <f>'WEEKLY COMPETITIVE REPORT'!I18/Y4</f>
        <v>17728.243459690337</v>
      </c>
      <c r="J18" s="14">
        <f>'WEEKLY COMPETITIVE REPORT'!J18/Y4</f>
        <v>0</v>
      </c>
      <c r="K18" s="22">
        <f>'WEEKLY COMPETITIVE REPORT'!K18</f>
        <v>2295</v>
      </c>
      <c r="L18" s="22">
        <f>'WEEKLY COMPETITIVE REPORT'!L18</f>
        <v>0</v>
      </c>
      <c r="M18" s="64">
        <f>'WEEKLY COMPETITIVE REPORT'!M18</f>
        <v>0</v>
      </c>
      <c r="N18" s="14">
        <f t="shared" si="0"/>
        <v>1969.804828854482</v>
      </c>
      <c r="O18" s="37">
        <f>'WEEKLY COMPETITIVE REPORT'!O18</f>
        <v>9</v>
      </c>
      <c r="P18" s="14">
        <f>'WEEKLY COMPETITIVE REPORT'!P18/Y4</f>
        <v>23069.941270688734</v>
      </c>
      <c r="Q18" s="14">
        <f>'WEEKLY COMPETITIVE REPORT'!Q18/Y4</f>
        <v>0</v>
      </c>
      <c r="R18" s="22">
        <f>'WEEKLY COMPETITIVE REPORT'!R18</f>
        <v>3141</v>
      </c>
      <c r="S18" s="22">
        <f>'WEEKLY COMPETITIVE REPORT'!S18</f>
        <v>0</v>
      </c>
      <c r="T18" s="64">
        <f>'WEEKLY COMPETITIVE REPORT'!T18</f>
        <v>0</v>
      </c>
      <c r="U18" s="14">
        <f>'WEEKLY COMPETITIVE REPORT'!U18/Y4</f>
        <v>0</v>
      </c>
      <c r="V18" s="14">
        <f t="shared" si="1"/>
        <v>2563.3268078543038</v>
      </c>
      <c r="W18" s="25">
        <f t="shared" si="2"/>
        <v>23069.941270688734</v>
      </c>
      <c r="X18" s="22">
        <f>'WEEKLY COMPETITIVE REPORT'!X18</f>
        <v>0</v>
      </c>
      <c r="Y18" s="56">
        <f>'WEEKLY COMPETITIVE REPORT'!Y18</f>
        <v>3141</v>
      </c>
    </row>
    <row r="19" spans="1:25" ht="12.75">
      <c r="A19" s="50">
        <v>6</v>
      </c>
      <c r="B19" s="4">
        <f>'WEEKLY COMPETITIVE REPORT'!B19</f>
        <v>6</v>
      </c>
      <c r="C19" s="4" t="str">
        <f>'WEEKLY COMPETITIVE REPORT'!C19</f>
        <v>GREMO MI PO SVOJE 2</v>
      </c>
      <c r="D19" s="4" t="str">
        <f>'WEEKLY COMPETITIVE REPORT'!D19</f>
        <v>GREMO MI PO SVOJE 2</v>
      </c>
      <c r="E19" s="4" t="str">
        <f>'WEEKLY COMPETITIVE REPORT'!E19</f>
        <v>IND</v>
      </c>
      <c r="F19" s="4" t="str">
        <f>'WEEKLY COMPETITIVE REPORT'!F19</f>
        <v>Cinemania</v>
      </c>
      <c r="G19" s="37">
        <f>'WEEKLY COMPETITIVE REPORT'!G19</f>
        <v>9</v>
      </c>
      <c r="H19" s="37">
        <f>'WEEKLY COMPETITIVE REPORT'!H19</f>
        <v>24</v>
      </c>
      <c r="I19" s="14">
        <f>'WEEKLY COMPETITIVE REPORT'!I19/Y4</f>
        <v>11316.07047517352</v>
      </c>
      <c r="J19" s="14">
        <f>'WEEKLY COMPETITIVE REPORT'!J19/Y4</f>
        <v>26420.181526962093</v>
      </c>
      <c r="K19" s="22">
        <f>'WEEKLY COMPETITIVE REPORT'!K19</f>
        <v>1687</v>
      </c>
      <c r="L19" s="22">
        <f>'WEEKLY COMPETITIVE REPORT'!L19</f>
        <v>3703</v>
      </c>
      <c r="M19" s="64">
        <f>'WEEKLY COMPETITIVE REPORT'!M19</f>
        <v>-57.16883904213398</v>
      </c>
      <c r="N19" s="14">
        <f t="shared" si="0"/>
        <v>471.5029364655633</v>
      </c>
      <c r="O19" s="37">
        <f>'WEEKLY COMPETITIVE REPORT'!O19</f>
        <v>24</v>
      </c>
      <c r="P19" s="14">
        <f>'WEEKLY COMPETITIVE REPORT'!P19/Y4</f>
        <v>13238.12066203951</v>
      </c>
      <c r="Q19" s="14">
        <f>'WEEKLY COMPETITIVE REPORT'!Q19/Y4</f>
        <v>50547.250400427125</v>
      </c>
      <c r="R19" s="22">
        <f>'WEEKLY COMPETITIVE REPORT'!R19</f>
        <v>2009</v>
      </c>
      <c r="S19" s="22">
        <f>'WEEKLY COMPETITIVE REPORT'!S19</f>
        <v>7515</v>
      </c>
      <c r="T19" s="64">
        <f>'WEEKLY COMPETITIVE REPORT'!T19</f>
        <v>-73.81040401373119</v>
      </c>
      <c r="U19" s="14">
        <f>'WEEKLY COMPETITIVE REPORT'!U19/Y4</f>
        <v>708170.0480512547</v>
      </c>
      <c r="V19" s="14">
        <f t="shared" si="1"/>
        <v>551.5883609183129</v>
      </c>
      <c r="W19" s="25">
        <f t="shared" si="2"/>
        <v>721408.1687132942</v>
      </c>
      <c r="X19" s="22">
        <f>'WEEKLY COMPETITIVE REPORT'!X19</f>
        <v>115369</v>
      </c>
      <c r="Y19" s="56">
        <f>'WEEKLY COMPETITIVE REPORT'!Y19</f>
        <v>117378</v>
      </c>
    </row>
    <row r="20" spans="1:25" ht="12.75">
      <c r="A20" s="51">
        <v>7</v>
      </c>
      <c r="B20" s="4">
        <f>'WEEKLY COMPETITIVE REPORT'!B20</f>
        <v>5</v>
      </c>
      <c r="C20" s="4" t="str">
        <f>'WEEKLY COMPETITIVE REPORT'!C20</f>
        <v>NIKO 2</v>
      </c>
      <c r="D20" s="4" t="str">
        <f>'WEEKLY COMPETITIVE REPORT'!D20</f>
        <v>JELENČEK NIKO 2</v>
      </c>
      <c r="E20" s="4" t="str">
        <f>'WEEKLY COMPETITIVE REPORT'!E20</f>
        <v>IND</v>
      </c>
      <c r="F20" s="4" t="str">
        <f>'WEEKLY COMPETITIVE REPORT'!F20</f>
        <v>Karantanija</v>
      </c>
      <c r="G20" s="37">
        <f>'WEEKLY COMPETITIVE REPORT'!G20</f>
        <v>7</v>
      </c>
      <c r="H20" s="37">
        <f>'WEEKLY COMPETITIVE REPORT'!H20</f>
        <v>10</v>
      </c>
      <c r="I20" s="14">
        <f>'WEEKLY COMPETITIVE REPORT'!I20/Y4</f>
        <v>10258.942872397223</v>
      </c>
      <c r="J20" s="14">
        <f>'WEEKLY COMPETITIVE REPORT'!J20/Y4</f>
        <v>27506.673785371062</v>
      </c>
      <c r="K20" s="22">
        <f>'WEEKLY COMPETITIVE REPORT'!K20</f>
        <v>1472</v>
      </c>
      <c r="L20" s="22">
        <f>'WEEKLY COMPETITIVE REPORT'!L20</f>
        <v>3932</v>
      </c>
      <c r="M20" s="64">
        <f>'WEEKLY COMPETITIVE REPORT'!M20</f>
        <v>-62.703804347826086</v>
      </c>
      <c r="N20" s="14">
        <f t="shared" si="0"/>
        <v>1025.8942872397224</v>
      </c>
      <c r="O20" s="37">
        <f>'WEEKLY COMPETITIVE REPORT'!O20</f>
        <v>10</v>
      </c>
      <c r="P20" s="14">
        <f>'WEEKLY COMPETITIVE REPORT'!P20/Y4</f>
        <v>11336.091831286707</v>
      </c>
      <c r="Q20" s="14">
        <f>'WEEKLY COMPETITIVE REPORT'!Q20/Y4</f>
        <v>52221.03577148959</v>
      </c>
      <c r="R20" s="22">
        <f>'WEEKLY COMPETITIVE REPORT'!R20</f>
        <v>1646</v>
      </c>
      <c r="S20" s="22">
        <f>'WEEKLY COMPETITIVE REPORT'!S20</f>
        <v>7787</v>
      </c>
      <c r="T20" s="64">
        <f>'WEEKLY COMPETITIVE REPORT'!T20</f>
        <v>-78.29209692260505</v>
      </c>
      <c r="U20" s="14">
        <f>'WEEKLY COMPETITIVE REPORT'!U20/Y4</f>
        <v>268607.84837159637</v>
      </c>
      <c r="V20" s="14">
        <f t="shared" si="1"/>
        <v>1133.6091831286708</v>
      </c>
      <c r="W20" s="25">
        <f t="shared" si="2"/>
        <v>279943.9402028831</v>
      </c>
      <c r="X20" s="22">
        <f>'WEEKLY COMPETITIVE REPORT'!X20</f>
        <v>41585</v>
      </c>
      <c r="Y20" s="56">
        <f>'WEEKLY COMPETITIVE REPORT'!Y20</f>
        <v>43231</v>
      </c>
    </row>
    <row r="21" spans="1:25" ht="12.75">
      <c r="A21" s="50">
        <v>8</v>
      </c>
      <c r="B21" s="4">
        <f>'WEEKLY COMPETITIVE REPORT'!B21</f>
        <v>9</v>
      </c>
      <c r="C21" s="4" t="str">
        <f>'WEEKLY COMPETITIVE REPORT'!C21</f>
        <v>LAST VEGAS</v>
      </c>
      <c r="D21" s="4" t="str">
        <f>'WEEKLY COMPETITIVE REPORT'!D21</f>
        <v>LEGENDE V VEGASU</v>
      </c>
      <c r="E21" s="4" t="str">
        <f>'WEEKLY COMPETITIVE REPORT'!E21</f>
        <v>IND</v>
      </c>
      <c r="F21" s="4" t="str">
        <f>'WEEKLY COMPETITIVE REPORT'!F21</f>
        <v>Blitz</v>
      </c>
      <c r="G21" s="37">
        <f>'WEEKLY COMPETITIVE REPORT'!G21</f>
        <v>9</v>
      </c>
      <c r="H21" s="37">
        <f>'WEEKLY COMPETITIVE REPORT'!H21</f>
        <v>8</v>
      </c>
      <c r="I21" s="14">
        <f>'WEEKLY COMPETITIVE REPORT'!I21/Y4</f>
        <v>7273.091297383877</v>
      </c>
      <c r="J21" s="14">
        <f>'WEEKLY COMPETITIVE REPORT'!J21/Y4</f>
        <v>8577.148958889482</v>
      </c>
      <c r="K21" s="22">
        <f>'WEEKLY COMPETITIVE REPORT'!K21</f>
        <v>927</v>
      </c>
      <c r="L21" s="22">
        <f>'WEEKLY COMPETITIVE REPORT'!L21</f>
        <v>1088</v>
      </c>
      <c r="M21" s="64">
        <f>'WEEKLY COMPETITIVE REPORT'!M21</f>
        <v>-15.203859321506386</v>
      </c>
      <c r="N21" s="14">
        <f aca="true" t="shared" si="3" ref="N21:N33">I21/H21</f>
        <v>909.1364121729846</v>
      </c>
      <c r="O21" s="37">
        <f>'WEEKLY COMPETITIVE REPORT'!O21</f>
        <v>8</v>
      </c>
      <c r="P21" s="14">
        <f>'WEEKLY COMPETITIVE REPORT'!P21/Y4</f>
        <v>9345.969033635878</v>
      </c>
      <c r="Q21" s="14">
        <f>'WEEKLY COMPETITIVE REPORT'!Q21/Y4</f>
        <v>13390.282968499734</v>
      </c>
      <c r="R21" s="22">
        <f>'WEEKLY COMPETITIVE REPORT'!R21</f>
        <v>1251</v>
      </c>
      <c r="S21" s="22">
        <f>'WEEKLY COMPETITIVE REPORT'!S21</f>
        <v>1947</v>
      </c>
      <c r="T21" s="64">
        <f>'WEEKLY COMPETITIVE REPORT'!T21</f>
        <v>-30.203349282296656</v>
      </c>
      <c r="U21" s="14">
        <f>'WEEKLY COMPETITIVE REPORT'!U21/Y4</f>
        <v>144042.97917778965</v>
      </c>
      <c r="V21" s="14">
        <f aca="true" t="shared" si="4" ref="V21:V33">P21/O21</f>
        <v>1168.2461292044848</v>
      </c>
      <c r="W21" s="25">
        <f aca="true" t="shared" si="5" ref="W21:W33">P21+U21</f>
        <v>153388.94821142554</v>
      </c>
      <c r="X21" s="22">
        <f>'WEEKLY COMPETITIVE REPORT'!X21</f>
        <v>20080</v>
      </c>
      <c r="Y21" s="56">
        <f>'WEEKLY COMPETITIVE REPORT'!Y21</f>
        <v>21331</v>
      </c>
    </row>
    <row r="22" spans="1:25" ht="12.75">
      <c r="A22" s="50">
        <v>9</v>
      </c>
      <c r="B22" s="4">
        <f>'WEEKLY COMPETITIVE REPORT'!B22</f>
        <v>7</v>
      </c>
      <c r="C22" s="4" t="str">
        <f>'WEEKLY COMPETITIVE REPORT'!C22</f>
        <v>HUNGER GAMES: CATCHING FIRE</v>
      </c>
      <c r="D22" s="4" t="str">
        <f>'WEEKLY COMPETITIVE REPORT'!D22</f>
        <v>IGRE LAKOTE: KRUTO MAŠČEVANJE</v>
      </c>
      <c r="E22" s="4" t="str">
        <f>'WEEKLY COMPETITIVE REPORT'!E22</f>
        <v>IND</v>
      </c>
      <c r="F22" s="4" t="str">
        <f>'WEEKLY COMPETITIVE REPORT'!F22</f>
        <v>Blitz</v>
      </c>
      <c r="G22" s="37">
        <f>'WEEKLY COMPETITIVE REPORT'!G22</f>
        <v>7</v>
      </c>
      <c r="H22" s="37">
        <f>'WEEKLY COMPETITIVE REPORT'!H22</f>
        <v>10</v>
      </c>
      <c r="I22" s="14">
        <f>'WEEKLY COMPETITIVE REPORT'!I22/Y4</f>
        <v>6637.74693005873</v>
      </c>
      <c r="J22" s="14">
        <f>'WEEKLY COMPETITIVE REPORT'!J22/Y4</f>
        <v>11005.072076882008</v>
      </c>
      <c r="K22" s="22">
        <f>'WEEKLY COMPETITIVE REPORT'!K22</f>
        <v>844</v>
      </c>
      <c r="L22" s="22">
        <f>'WEEKLY COMPETITIVE REPORT'!L22</f>
        <v>1414</v>
      </c>
      <c r="M22" s="64">
        <f>'WEEKLY COMPETITIVE REPORT'!M22</f>
        <v>-39.68465736810188</v>
      </c>
      <c r="N22" s="14">
        <f t="shared" si="3"/>
        <v>663.774693005873</v>
      </c>
      <c r="O22" s="37">
        <f>'WEEKLY COMPETITIVE REPORT'!O22</f>
        <v>10</v>
      </c>
      <c r="P22" s="14">
        <f>'WEEKLY COMPETITIVE REPORT'!P22/Y4</f>
        <v>9104.378003203417</v>
      </c>
      <c r="Q22" s="14">
        <f>'WEEKLY COMPETITIVE REPORT'!Q22/Y4</f>
        <v>19962.62680192205</v>
      </c>
      <c r="R22" s="22">
        <f>'WEEKLY COMPETITIVE REPORT'!R22</f>
        <v>1217</v>
      </c>
      <c r="S22" s="22">
        <f>'WEEKLY COMPETITIVE REPORT'!S22</f>
        <v>2695</v>
      </c>
      <c r="T22" s="64">
        <f>'WEEKLY COMPETITIVE REPORT'!T22</f>
        <v>-54.3928857983418</v>
      </c>
      <c r="U22" s="14">
        <f>'WEEKLY COMPETITIVE REPORT'!U22/Y4</f>
        <v>223834.7570742125</v>
      </c>
      <c r="V22" s="14">
        <f t="shared" si="4"/>
        <v>910.4378003203417</v>
      </c>
      <c r="W22" s="25">
        <f t="shared" si="5"/>
        <v>232939.13507741594</v>
      </c>
      <c r="X22" s="22">
        <f>'WEEKLY COMPETITIVE REPORT'!X22</f>
        <v>30879</v>
      </c>
      <c r="Y22" s="56">
        <f>'WEEKLY COMPETITIVE REPORT'!Y22</f>
        <v>32096</v>
      </c>
    </row>
    <row r="23" spans="1:25" ht="12.75">
      <c r="A23" s="50">
        <v>10</v>
      </c>
      <c r="B23" s="4" t="str">
        <f>'WEEKLY COMPETITIVE REPORT'!B23</f>
        <v>New</v>
      </c>
      <c r="C23" s="4" t="str">
        <f>'WEEKLY COMPETITIVE REPORT'!C23</f>
        <v>CLOUDY WITH A CHANCE OF MEATBALLS 2</v>
      </c>
      <c r="D23" s="4" t="str">
        <f>'WEEKLY COMPETITIVE REPORT'!D23</f>
        <v>OBLAČNO Z MESNIMI KROGLICAMI 2</v>
      </c>
      <c r="E23" s="4" t="str">
        <f>'WEEKLY COMPETITIVE REPORT'!E23</f>
        <v>SONY</v>
      </c>
      <c r="F23" s="4" t="str">
        <f>'WEEKLY COMPETITIVE REPORT'!F23</f>
        <v>CF</v>
      </c>
      <c r="G23" s="37">
        <f>'WEEKLY COMPETITIVE REPORT'!G23</f>
        <v>1</v>
      </c>
      <c r="H23" s="37">
        <f>'WEEKLY COMPETITIVE REPORT'!H23</f>
        <v>13</v>
      </c>
      <c r="I23" s="14">
        <f>'WEEKLY COMPETITIVE REPORT'!I23/Y4</f>
        <v>7223.705285638014</v>
      </c>
      <c r="J23" s="14">
        <f>'WEEKLY COMPETITIVE REPORT'!J23/Y4</f>
        <v>0</v>
      </c>
      <c r="K23" s="22">
        <f>'WEEKLY COMPETITIVE REPORT'!K23</f>
        <v>1006</v>
      </c>
      <c r="L23" s="22">
        <f>'WEEKLY COMPETITIVE REPORT'!L23</f>
        <v>0</v>
      </c>
      <c r="M23" s="64">
        <f>'WEEKLY COMPETITIVE REPORT'!M23</f>
        <v>0</v>
      </c>
      <c r="N23" s="14">
        <f t="shared" si="3"/>
        <v>555.6696373567703</v>
      </c>
      <c r="O23" s="37">
        <f>'WEEKLY COMPETITIVE REPORT'!O23</f>
        <v>13</v>
      </c>
      <c r="P23" s="14">
        <f>'WEEKLY COMPETITIVE REPORT'!P23/Y4</f>
        <v>8946.876668446343</v>
      </c>
      <c r="Q23" s="14">
        <f>'WEEKLY COMPETITIVE REPORT'!Q23/Y4</f>
        <v>0</v>
      </c>
      <c r="R23" s="22">
        <f>'WEEKLY COMPETITIVE REPORT'!R23</f>
        <v>1256</v>
      </c>
      <c r="S23" s="22">
        <f>'WEEKLY COMPETITIVE REPORT'!S23</f>
        <v>0</v>
      </c>
      <c r="T23" s="64">
        <f>'WEEKLY COMPETITIVE REPORT'!T23</f>
        <v>0</v>
      </c>
      <c r="U23" s="14">
        <f>'WEEKLY COMPETITIVE REPORT'!U23/Y4</f>
        <v>0</v>
      </c>
      <c r="V23" s="14">
        <f t="shared" si="4"/>
        <v>688.2212821881802</v>
      </c>
      <c r="W23" s="25">
        <f t="shared" si="5"/>
        <v>8946.876668446343</v>
      </c>
      <c r="X23" s="22">
        <f>'WEEKLY COMPETITIVE REPORT'!X23</f>
        <v>0</v>
      </c>
      <c r="Y23" s="56">
        <f>'WEEKLY COMPETITIVE REPORT'!Y23</f>
        <v>1256</v>
      </c>
    </row>
    <row r="24" spans="1:25" ht="12.75">
      <c r="A24" s="50">
        <v>11</v>
      </c>
      <c r="B24" s="4" t="str">
        <f>'WEEKLY COMPETITIVE REPORT'!B24</f>
        <v>New</v>
      </c>
      <c r="C24" s="4" t="str">
        <f>'WEEKLY COMPETITIVE REPORT'!C24</f>
        <v>PRISONERS</v>
      </c>
      <c r="D24" s="4" t="str">
        <f>'WEEKLY COMPETITIVE REPORT'!D24</f>
        <v>UGRABLJENI</v>
      </c>
      <c r="E24" s="4" t="str">
        <f>'WEEKLY COMPETITIVE REPORT'!E24</f>
        <v>IND</v>
      </c>
      <c r="F24" s="4" t="str">
        <f>'WEEKLY COMPETITIVE REPORT'!F24</f>
        <v>FIVIA</v>
      </c>
      <c r="G24" s="37">
        <f>'WEEKLY COMPETITIVE REPORT'!G24</f>
        <v>1</v>
      </c>
      <c r="H24" s="37">
        <f>'WEEKLY COMPETITIVE REPORT'!H24</f>
        <v>9</v>
      </c>
      <c r="I24" s="14">
        <f>'WEEKLY COMPETITIVE REPORT'!I24/Y4</f>
        <v>5698.077949813134</v>
      </c>
      <c r="J24" s="14">
        <f>'WEEKLY COMPETITIVE REPORT'!J24/Y4</f>
        <v>0</v>
      </c>
      <c r="K24" s="22">
        <f>'WEEKLY COMPETITIVE REPORT'!K24</f>
        <v>686</v>
      </c>
      <c r="L24" s="22">
        <f>'WEEKLY COMPETITIVE REPORT'!L24</f>
        <v>0</v>
      </c>
      <c r="M24" s="64">
        <f>'WEEKLY COMPETITIVE REPORT'!M24</f>
        <v>0</v>
      </c>
      <c r="N24" s="14">
        <f t="shared" si="3"/>
        <v>633.1197722014593</v>
      </c>
      <c r="O24" s="37">
        <f>'WEEKLY COMPETITIVE REPORT'!O24</f>
        <v>9</v>
      </c>
      <c r="P24" s="14">
        <f>'WEEKLY COMPETITIVE REPORT'!P24/Y4</f>
        <v>7885.744794447411</v>
      </c>
      <c r="Q24" s="14">
        <f>'WEEKLY COMPETITIVE REPORT'!Q24/Y4</f>
        <v>0</v>
      </c>
      <c r="R24" s="22">
        <f>'WEEKLY COMPETITIVE REPORT'!R24</f>
        <v>1015</v>
      </c>
      <c r="S24" s="22">
        <f>'WEEKLY COMPETITIVE REPORT'!S24</f>
        <v>0</v>
      </c>
      <c r="T24" s="64">
        <f>'WEEKLY COMPETITIVE REPORT'!T24</f>
        <v>0</v>
      </c>
      <c r="U24" s="14">
        <f>'WEEKLY COMPETITIVE REPORT'!U24/Y4</f>
        <v>0</v>
      </c>
      <c r="V24" s="14">
        <f t="shared" si="4"/>
        <v>876.1938660497123</v>
      </c>
      <c r="W24" s="25">
        <f t="shared" si="5"/>
        <v>7885.744794447411</v>
      </c>
      <c r="X24" s="22">
        <f>'WEEKLY COMPETITIVE REPORT'!X24</f>
        <v>0</v>
      </c>
      <c r="Y24" s="56">
        <f>'WEEKLY COMPETITIVE REPORT'!Y24</f>
        <v>1015</v>
      </c>
    </row>
    <row r="25" spans="1:25" ht="12.75">
      <c r="A25" s="50">
        <v>12</v>
      </c>
      <c r="B25" s="4">
        <f>'WEEKLY COMPETITIVE REPORT'!B25</f>
        <v>8</v>
      </c>
      <c r="C25" s="4" t="str">
        <f>'WEEKLY COMPETITIVE REPORT'!C25</f>
        <v>ANCHORMAN</v>
      </c>
      <c r="D25" s="4" t="str">
        <f>'WEEKLY COMPETITIVE REPORT'!D25</f>
        <v>JEBEŠ NOVICE</v>
      </c>
      <c r="E25" s="4" t="str">
        <f>'WEEKLY COMPETITIVE REPORT'!E25</f>
        <v>PAR</v>
      </c>
      <c r="F25" s="4" t="str">
        <f>'WEEKLY COMPETITIVE REPORT'!F25</f>
        <v>Karantanija</v>
      </c>
      <c r="G25" s="37">
        <f>'WEEKLY COMPETITIVE REPORT'!G25</f>
        <v>2</v>
      </c>
      <c r="H25" s="37">
        <f>'WEEKLY COMPETITIVE REPORT'!H25</f>
        <v>7</v>
      </c>
      <c r="I25" s="14">
        <f>'WEEKLY COMPETITIVE REPORT'!I25/Y4</f>
        <v>4833.155365723438</v>
      </c>
      <c r="J25" s="14">
        <f>'WEEKLY COMPETITIVE REPORT'!J25/Y4</f>
        <v>9841.163908168714</v>
      </c>
      <c r="K25" s="22">
        <f>'WEEKLY COMPETITIVE REPORT'!K25</f>
        <v>618</v>
      </c>
      <c r="L25" s="22">
        <f>'WEEKLY COMPETITIVE REPORT'!L25</f>
        <v>1299</v>
      </c>
      <c r="M25" s="64">
        <f>'WEEKLY COMPETITIVE REPORT'!M25</f>
        <v>-50.888376508883766</v>
      </c>
      <c r="N25" s="14">
        <f t="shared" si="3"/>
        <v>690.4507665319197</v>
      </c>
      <c r="O25" s="37">
        <f>'WEEKLY COMPETITIVE REPORT'!O25</f>
        <v>7</v>
      </c>
      <c r="P25" s="14">
        <f>'WEEKLY COMPETITIVE REPORT'!P25/Y4</f>
        <v>6281.366791243994</v>
      </c>
      <c r="Q25" s="14">
        <f>'WEEKLY COMPETITIVE REPORT'!Q25/Y4</f>
        <v>17355.846235985053</v>
      </c>
      <c r="R25" s="22">
        <f>'WEEKLY COMPETITIVE REPORT'!R25</f>
        <v>844</v>
      </c>
      <c r="S25" s="22">
        <f>'WEEKLY COMPETITIVE REPORT'!S25</f>
        <v>2422</v>
      </c>
      <c r="T25" s="64">
        <f>'WEEKLY COMPETITIVE REPORT'!T25</f>
        <v>-63.80835191878797</v>
      </c>
      <c r="U25" s="14">
        <f>'WEEKLY COMPETITIVE REPORT'!U25/Y4</f>
        <v>17355.846235985053</v>
      </c>
      <c r="V25" s="14">
        <f t="shared" si="4"/>
        <v>897.3381130348563</v>
      </c>
      <c r="W25" s="25">
        <f t="shared" si="5"/>
        <v>23637.213027229045</v>
      </c>
      <c r="X25" s="22">
        <f>'WEEKLY COMPETITIVE REPORT'!X25</f>
        <v>2422</v>
      </c>
      <c r="Y25" s="56">
        <f>'WEEKLY COMPETITIVE REPORT'!Y25</f>
        <v>3266</v>
      </c>
    </row>
    <row r="26" spans="1:25" ht="12.75" customHeight="1">
      <c r="A26" s="50">
        <v>13</v>
      </c>
      <c r="B26" s="4">
        <f>'WEEKLY COMPETITIVE REPORT'!B26</f>
        <v>12</v>
      </c>
      <c r="C26" s="4" t="str">
        <f>'WEEKLY COMPETITIVE REPORT'!C26</f>
        <v>PHILOMENA</v>
      </c>
      <c r="D26" s="4" t="str">
        <f>'WEEKLY COMPETITIVE REPORT'!D26</f>
        <v>PHILOMENA</v>
      </c>
      <c r="E26" s="4" t="str">
        <f>'WEEKLY COMPETITIVE REPORT'!E26</f>
        <v>IND</v>
      </c>
      <c r="F26" s="4" t="str">
        <f>'WEEKLY COMPETITIVE REPORT'!F26</f>
        <v>FIVIA</v>
      </c>
      <c r="G26" s="37">
        <f>'WEEKLY COMPETITIVE REPORT'!G26</f>
        <v>4</v>
      </c>
      <c r="H26" s="37">
        <f>'WEEKLY COMPETITIVE REPORT'!H26</f>
        <v>3</v>
      </c>
      <c r="I26" s="14">
        <f>'WEEKLY COMPETITIVE REPORT'!I26/Y4</f>
        <v>4105.71276027763</v>
      </c>
      <c r="J26" s="14">
        <f>'WEEKLY COMPETITIVE REPORT'!J26/Y4</f>
        <v>2797.650827549386</v>
      </c>
      <c r="K26" s="22">
        <f>'WEEKLY COMPETITIVE REPORT'!K26</f>
        <v>667</v>
      </c>
      <c r="L26" s="22">
        <f>'WEEKLY COMPETITIVE REPORT'!L26</f>
        <v>417</v>
      </c>
      <c r="M26" s="64">
        <f>'WEEKLY COMPETITIVE REPORT'!M26</f>
        <v>46.75572519083971</v>
      </c>
      <c r="N26" s="14">
        <f t="shared" si="3"/>
        <v>1368.5709200925432</v>
      </c>
      <c r="O26" s="37">
        <f>'WEEKLY COMPETITIVE REPORT'!O26</f>
        <v>3</v>
      </c>
      <c r="P26" s="14">
        <f>'WEEKLY COMPETITIVE REPORT'!P26/Y4</f>
        <v>6113.18739989322</v>
      </c>
      <c r="Q26" s="14">
        <f>'WEEKLY COMPETITIVE REPORT'!Q26/Y4</f>
        <v>6998.131340096103</v>
      </c>
      <c r="R26" s="22">
        <f>'WEEKLY COMPETITIVE REPORT'!R26</f>
        <v>1013</v>
      </c>
      <c r="S26" s="22">
        <f>'WEEKLY COMPETITIVE REPORT'!S26</f>
        <v>1117</v>
      </c>
      <c r="T26" s="64">
        <f>'WEEKLY COMPETITIVE REPORT'!T26</f>
        <v>-12.645432004577529</v>
      </c>
      <c r="U26" s="14">
        <f>'WEEKLY COMPETITIVE REPORT'!U26/Y4</f>
        <v>29978.643886812602</v>
      </c>
      <c r="V26" s="14">
        <f t="shared" si="4"/>
        <v>2037.72913329774</v>
      </c>
      <c r="W26" s="25">
        <f t="shared" si="5"/>
        <v>36091.83128670582</v>
      </c>
      <c r="X26" s="22">
        <f>'WEEKLY COMPETITIVE REPORT'!X26</f>
        <v>4809</v>
      </c>
      <c r="Y26" s="56">
        <f>'WEEKLY COMPETITIVE REPORT'!Y26</f>
        <v>5822</v>
      </c>
    </row>
    <row r="27" spans="1:25" ht="12.75" customHeight="1">
      <c r="A27" s="50">
        <v>14</v>
      </c>
      <c r="B27" s="4">
        <f>'WEEKLY COMPETITIVE REPORT'!B27</f>
        <v>11</v>
      </c>
      <c r="C27" s="4" t="str">
        <f>'WEEKLY COMPETITIVE REPORT'!C27</f>
        <v>DELIVERY MAN</v>
      </c>
      <c r="D27" s="4" t="str">
        <f>'WEEKLY COMPETITIVE REPORT'!D27</f>
        <v>DOSTAVLJALEC</v>
      </c>
      <c r="E27" s="4" t="str">
        <f>'WEEKLY COMPETITIVE REPORT'!E27</f>
        <v>IND</v>
      </c>
      <c r="F27" s="4" t="str">
        <f>'WEEKLY COMPETITIVE REPORT'!F27</f>
        <v>Blitz</v>
      </c>
      <c r="G27" s="37">
        <f>'WEEKLY COMPETITIVE REPORT'!G27</f>
        <v>6</v>
      </c>
      <c r="H27" s="37">
        <f>'WEEKLY COMPETITIVE REPORT'!H27</f>
        <v>9</v>
      </c>
      <c r="I27" s="14">
        <f>'WEEKLY COMPETITIVE REPORT'!I27/Y4</f>
        <v>4443.406300053391</v>
      </c>
      <c r="J27" s="14">
        <f>'WEEKLY COMPETITIVE REPORT'!J27/Y17</f>
        <v>0.3070981031671101</v>
      </c>
      <c r="K27" s="22">
        <f>'WEEKLY COMPETITIVE REPORT'!K27</f>
        <v>575</v>
      </c>
      <c r="L27" s="22">
        <f>'WEEKLY COMPETITIVE REPORT'!L27</f>
        <v>614</v>
      </c>
      <c r="M27" s="64">
        <f>'WEEKLY COMPETITIVE REPORT'!M27</f>
        <v>-6.959195081050865</v>
      </c>
      <c r="N27" s="14">
        <f t="shared" si="3"/>
        <v>493.7118111170434</v>
      </c>
      <c r="O27" s="37">
        <f>'WEEKLY COMPETITIVE REPORT'!O27</f>
        <v>9</v>
      </c>
      <c r="P27" s="14">
        <f>'WEEKLY COMPETITIVE REPORT'!P27/Y4</f>
        <v>5344.3673251468235</v>
      </c>
      <c r="Q27" s="14">
        <f>'WEEKLY COMPETITIVE REPORT'!Q27/Y17</f>
        <v>0.4909449832632392</v>
      </c>
      <c r="R27" s="22">
        <f>'WEEKLY COMPETITIVE REPORT'!R27</f>
        <v>722</v>
      </c>
      <c r="S27" s="22">
        <f>'WEEKLY COMPETITIVE REPORT'!S27</f>
        <v>1010</v>
      </c>
      <c r="T27" s="64">
        <f>'WEEKLY COMPETITIVE REPORT'!T27</f>
        <v>-30</v>
      </c>
      <c r="U27" s="14">
        <f>'WEEKLY COMPETITIVE REPORT'!U27/Y17</f>
        <v>2.843876062140589</v>
      </c>
      <c r="V27" s="14">
        <f t="shared" si="4"/>
        <v>593.8185916829804</v>
      </c>
      <c r="W27" s="25">
        <f t="shared" si="5"/>
        <v>5347.211201208964</v>
      </c>
      <c r="X27" s="22">
        <f>'WEEKLY COMPETITIVE REPORT'!X27</f>
        <v>6163</v>
      </c>
      <c r="Y27" s="56">
        <f>'WEEKLY COMPETITIVE REPORT'!Y27</f>
        <v>6885</v>
      </c>
    </row>
    <row r="28" spans="1:25" ht="12.75">
      <c r="A28" s="50">
        <v>15</v>
      </c>
      <c r="B28" s="4">
        <f>'WEEKLY COMPETITIVE REPORT'!B28</f>
        <v>13</v>
      </c>
      <c r="C28" s="4" t="str">
        <f>'WEEKLY COMPETITIVE REPORT'!C28</f>
        <v>ALL IS LOST</v>
      </c>
      <c r="D28" s="4" t="str">
        <f>'WEEKLY COMPETITIVE REPORT'!D28</f>
        <v>VSE JE IZGUBLJENO</v>
      </c>
      <c r="E28" s="4" t="str">
        <f>'WEEKLY COMPETITIVE REPORT'!E28</f>
        <v>IND</v>
      </c>
      <c r="F28" s="4" t="str">
        <f>'WEEKLY COMPETITIVE REPORT'!F28</f>
        <v>Karantanija</v>
      </c>
      <c r="G28" s="37">
        <f>'WEEKLY COMPETITIVE REPORT'!G28</f>
        <v>3</v>
      </c>
      <c r="H28" s="37">
        <f>'WEEKLY COMPETITIVE REPORT'!H28</f>
        <v>8</v>
      </c>
      <c r="I28" s="14">
        <f>'WEEKLY COMPETITIVE REPORT'!I28/Y4</f>
        <v>3650.5605979711695</v>
      </c>
      <c r="J28" s="14">
        <f>'WEEKLY COMPETITIVE REPORT'!J28/Y17</f>
        <v>0.21560381083168828</v>
      </c>
      <c r="K28" s="22">
        <f>'WEEKLY COMPETITIVE REPORT'!K28</f>
        <v>473</v>
      </c>
      <c r="L28" s="22">
        <f>'WEEKLY COMPETITIVE REPORT'!L28</f>
        <v>433</v>
      </c>
      <c r="M28" s="64">
        <f>'WEEKLY COMPETITIVE REPORT'!M28</f>
        <v>8.877388535031841</v>
      </c>
      <c r="N28" s="14">
        <f t="shared" si="3"/>
        <v>456.3200747463962</v>
      </c>
      <c r="O28" s="37">
        <f>'WEEKLY COMPETITIVE REPORT'!O28</f>
        <v>8</v>
      </c>
      <c r="P28" s="14">
        <f>'WEEKLY COMPETITIVE REPORT'!P28/Y4</f>
        <v>5141.484249866525</v>
      </c>
      <c r="Q28" s="14">
        <f>'WEEKLY COMPETITIVE REPORT'!Q28/Y17</f>
        <v>0.44648528023345635</v>
      </c>
      <c r="R28" s="22">
        <f>'WEEKLY COMPETITIVE REPORT'!R28</f>
        <v>691</v>
      </c>
      <c r="S28" s="22">
        <f>'WEEKLY COMPETITIVE REPORT'!S28</f>
        <v>967</v>
      </c>
      <c r="T28" s="64">
        <f>'WEEKLY COMPETITIVE REPORT'!T28</f>
        <v>-25.951557093425606</v>
      </c>
      <c r="U28" s="14">
        <f>'WEEKLY COMPETITIVE REPORT'!U28/Y17</f>
        <v>1.353188567504935</v>
      </c>
      <c r="V28" s="14">
        <f t="shared" si="4"/>
        <v>642.6855312333156</v>
      </c>
      <c r="W28" s="25">
        <f t="shared" si="5"/>
        <v>5142.8374384340295</v>
      </c>
      <c r="X28" s="22">
        <f>'WEEKLY COMPETITIVE REPORT'!W29</f>
        <v>13065</v>
      </c>
      <c r="Y28" s="56">
        <f>'WEEKLY COMPETITIVE REPORT'!X29</f>
        <v>2250</v>
      </c>
    </row>
    <row r="29" spans="1:25" ht="12.75">
      <c r="A29" s="50">
        <v>16</v>
      </c>
      <c r="B29" s="4">
        <f>'WEEKLY COMPETITIVE REPORT'!B29</f>
        <v>10</v>
      </c>
      <c r="C29" s="4" t="str">
        <f>'WEEKLY COMPETITIVE REPORT'!C29</f>
        <v>JUSTIN AND THE KNIGHTS OF VALOUR</v>
      </c>
      <c r="D29" s="4" t="str">
        <f>'WEEKLY COMPETITIVE REPORT'!D29</f>
        <v>JURIJ IN POGUMNI VITEZI</v>
      </c>
      <c r="E29" s="4" t="str">
        <f>'WEEKLY COMPETITIVE REPORT'!E29</f>
        <v>IND</v>
      </c>
      <c r="F29" s="4" t="str">
        <f>'WEEKLY COMPETITIVE REPORT'!F29</f>
        <v>Blitz</v>
      </c>
      <c r="G29" s="37">
        <f>'WEEKLY COMPETITIVE REPORT'!G29</f>
        <v>3</v>
      </c>
      <c r="H29" s="37">
        <f>'WEEKLY COMPETITIVE REPORT'!H29</f>
        <v>9</v>
      </c>
      <c r="I29" s="14">
        <f>'WEEKLY COMPETITIVE REPORT'!I29/Y4</f>
        <v>2427.9231179925255</v>
      </c>
      <c r="J29" s="14">
        <f>'WEEKLY COMPETITIVE REPORT'!J29/Y17</f>
        <v>0.2443567075787486</v>
      </c>
      <c r="K29" s="22">
        <f>'WEEKLY COMPETITIVE REPORT'!K29</f>
        <v>355</v>
      </c>
      <c r="L29" s="22">
        <f>'WEEKLY COMPETITIVE REPORT'!L29</f>
        <v>530</v>
      </c>
      <c r="M29" s="64">
        <f>'WEEKLY COMPETITIVE REPORT'!M29</f>
        <v>-36.108184053389536</v>
      </c>
      <c r="N29" s="14">
        <f t="shared" si="3"/>
        <v>269.76923533250283</v>
      </c>
      <c r="O29" s="37">
        <f>'WEEKLY COMPETITIVE REPORT'!O29</f>
        <v>9</v>
      </c>
      <c r="P29" s="14">
        <f>'WEEKLY COMPETITIVE REPORT'!P29/Y4</f>
        <v>2597.437266417512</v>
      </c>
      <c r="Q29" s="14">
        <f>'WEEKLY COMPETITIVE REPORT'!Q29/Y17</f>
        <v>0.4964380739850657</v>
      </c>
      <c r="R29" s="22">
        <f>'WEEKLY COMPETITIVE REPORT'!R29</f>
        <v>385</v>
      </c>
      <c r="S29" s="22">
        <f>'WEEKLY COMPETITIVE REPORT'!S29</f>
        <v>1154</v>
      </c>
      <c r="T29" s="64">
        <f>'WEEKLY COMPETITIVE REPORT'!T29</f>
        <v>-66.35546334716459</v>
      </c>
      <c r="U29" s="14" t="e">
        <f>'WEEKLY COMPETITIVE REPORT'!#REF!/Y4</f>
        <v>#REF!</v>
      </c>
      <c r="V29" s="14">
        <f t="shared" si="4"/>
        <v>288.6041407130569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2635</v>
      </c>
    </row>
    <row r="30" spans="1:25" ht="12.75">
      <c r="A30" s="51">
        <v>17</v>
      </c>
      <c r="B30" s="4">
        <f>'WEEKLY COMPETITIVE REPORT'!B30</f>
        <v>15</v>
      </c>
      <c r="C30" s="4" t="str">
        <f>'WEEKLY COMPETITIVE REPORT'!C30</f>
        <v>INSIDE LLEWYN DAVIS</v>
      </c>
      <c r="D30" s="4" t="str">
        <f>'WEEKLY COMPETITIVE REPORT'!D30</f>
        <v>LLEWYN DAVIS</v>
      </c>
      <c r="E30" s="4" t="str">
        <f>'WEEKLY COMPETITIVE REPORT'!E30</f>
        <v>IND</v>
      </c>
      <c r="F30" s="4" t="str">
        <f>'WEEKLY COMPETITIVE REPORT'!F30</f>
        <v>Blitz</v>
      </c>
      <c r="G30" s="37">
        <f>'WEEKLY COMPETITIVE REPORT'!G30</f>
        <v>4</v>
      </c>
      <c r="H30" s="37">
        <f>'WEEKLY COMPETITIVE REPORT'!H30</f>
        <v>1</v>
      </c>
      <c r="I30" s="14">
        <f>'WEEKLY COMPETITIVE REPORT'!I30/Y4</f>
        <v>1643.0859583555794</v>
      </c>
      <c r="J30" s="14">
        <f>'WEEKLY COMPETITIVE REPORT'!J30/Y17</f>
        <v>0.07141017938374389</v>
      </c>
      <c r="K30" s="22">
        <f>'WEEKLY COMPETITIVE REPORT'!K30</f>
        <v>261</v>
      </c>
      <c r="L30" s="22">
        <f>'WEEKLY COMPETITIVE REPORT'!L30</f>
        <v>177</v>
      </c>
      <c r="M30" s="64">
        <f>'WEEKLY COMPETITIVE REPORT'!M30</f>
        <v>47.956730769230774</v>
      </c>
      <c r="N30" s="14">
        <f t="shared" si="3"/>
        <v>1643.0859583555794</v>
      </c>
      <c r="O30" s="37">
        <f>'WEEKLY COMPETITIVE REPORT'!O30</f>
        <v>1</v>
      </c>
      <c r="P30" s="14">
        <f>'WEEKLY COMPETITIVE REPORT'!P30/Y4</f>
        <v>2415.910304324613</v>
      </c>
      <c r="Q30" s="14">
        <f>'WEEKLY COMPETITIVE REPORT'!Q30/Y17</f>
        <v>0.19989700454896575</v>
      </c>
      <c r="R30" s="22">
        <f>'WEEKLY COMPETITIVE REPORT'!R30</f>
        <v>396</v>
      </c>
      <c r="S30" s="22">
        <f>'WEEKLY COMPETITIVE REPORT'!S30</f>
        <v>528</v>
      </c>
      <c r="T30" s="64">
        <f>'WEEKLY COMPETITIVE REPORT'!T30</f>
        <v>-22.28424216401889</v>
      </c>
      <c r="U30" s="14">
        <f>'WEEKLY COMPETITIVE REPORT'!U30/Y4</f>
        <v>21406.83395621997</v>
      </c>
      <c r="V30" s="14">
        <f t="shared" si="4"/>
        <v>2415.910304324613</v>
      </c>
      <c r="W30" s="25">
        <f t="shared" si="5"/>
        <v>23822.744260544583</v>
      </c>
      <c r="X30" s="22">
        <f>'WEEKLY COMPETITIVE REPORT'!X30</f>
        <v>3549</v>
      </c>
      <c r="Y30" s="56">
        <f>'WEEKLY COMPETITIVE REPORT'!Y30</f>
        <v>3945</v>
      </c>
    </row>
    <row r="31" spans="1:25" ht="12.75">
      <c r="A31" s="50">
        <v>18</v>
      </c>
      <c r="B31" s="4">
        <f>'WEEKLY COMPETITIVE REPORT'!B31</f>
        <v>17</v>
      </c>
      <c r="C31" s="4" t="str">
        <f>'WEEKLY COMPETITIVE REPORT'!C31</f>
        <v>THANKS FOR SHARING</v>
      </c>
      <c r="D31" s="4" t="str">
        <f>'WEEKLY COMPETITIVE REPORT'!D31</f>
        <v>ODVISNIKI OD SEKSA</v>
      </c>
      <c r="E31" s="4" t="str">
        <f>'WEEKLY COMPETITIVE REPORT'!E31</f>
        <v>IND</v>
      </c>
      <c r="F31" s="4" t="str">
        <f>'WEEKLY COMPETITIVE REPORT'!F31</f>
        <v>Cinemania</v>
      </c>
      <c r="G31" s="37">
        <f>'WEEKLY COMPETITIVE REPORT'!G31</f>
        <v>6</v>
      </c>
      <c r="H31" s="37">
        <f>'WEEKLY COMPETITIVE REPORT'!H31</f>
        <v>6</v>
      </c>
      <c r="I31" s="14">
        <f>'WEEKLY COMPETITIVE REPORT'!I31/Y4</f>
        <v>1083.8227442605446</v>
      </c>
      <c r="J31" s="14">
        <f>'WEEKLY COMPETITIVE REPORT'!J31/Y17</f>
        <v>0.0900351901124367</v>
      </c>
      <c r="K31" s="22">
        <f>'WEEKLY COMPETITIVE REPORT'!K31</f>
        <v>137</v>
      </c>
      <c r="L31" s="22">
        <f>'WEEKLY COMPETITIVE REPORT'!L31</f>
        <v>175</v>
      </c>
      <c r="M31" s="64">
        <f>'WEEKLY COMPETITIVE REPORT'!M31</f>
        <v>-22.59294566253574</v>
      </c>
      <c r="N31" s="14">
        <f t="shared" si="3"/>
        <v>180.6371240434241</v>
      </c>
      <c r="O31" s="37">
        <f>'WEEKLY COMPETITIVE REPORT'!O31</f>
        <v>6</v>
      </c>
      <c r="P31" s="14">
        <f>'WEEKLY COMPETITIVE REPORT'!P31/Y4</f>
        <v>1550.9877202349173</v>
      </c>
      <c r="Q31" s="14">
        <f>'WEEKLY COMPETITIVE REPORT'!Q31/Y17</f>
        <v>0.16719594884559266</v>
      </c>
      <c r="R31" s="22">
        <f>'WEEKLY COMPETITIVE REPORT'!R31</f>
        <v>201</v>
      </c>
      <c r="S31" s="22">
        <f>'WEEKLY COMPETITIVE REPORT'!S31</f>
        <v>324</v>
      </c>
      <c r="T31" s="64">
        <f>'WEEKLY COMPETITIVE REPORT'!T31</f>
        <v>-40.34907597535934</v>
      </c>
      <c r="U31" s="14">
        <f>'WEEKLY COMPETITIVE REPORT'!U31/Y4</f>
        <v>21269.35397757608</v>
      </c>
      <c r="V31" s="14">
        <f t="shared" si="4"/>
        <v>258.4979533724862</v>
      </c>
      <c r="W31" s="25">
        <f t="shared" si="5"/>
        <v>22820.341697810996</v>
      </c>
      <c r="X31" s="22">
        <f>'WEEKLY COMPETITIVE REPORT'!X31</f>
        <v>2913</v>
      </c>
      <c r="Y31" s="56">
        <f>'WEEKLY COMPETITIVE REPORT'!Y31</f>
        <v>3114</v>
      </c>
    </row>
    <row r="32" spans="1:25" ht="12.75">
      <c r="A32" s="50">
        <v>19</v>
      </c>
      <c r="B32" s="4">
        <f>'WEEKLY COMPETITIVE REPORT'!B32</f>
        <v>19</v>
      </c>
      <c r="C32" s="4" t="str">
        <f>'WEEKLY COMPETITIVE REPORT'!C32</f>
        <v>CHEFURS RAUS!</v>
      </c>
      <c r="D32" s="4" t="str">
        <f>'WEEKLY COMPETITIVE REPORT'!D32</f>
        <v>ČEFURJI RAUS!</v>
      </c>
      <c r="E32" s="4" t="str">
        <f>'WEEKLY COMPETITIVE REPORT'!E32</f>
        <v>IND</v>
      </c>
      <c r="F32" s="4" t="str">
        <f>'WEEKLY COMPETITIVE REPORT'!F32</f>
        <v>KZC</v>
      </c>
      <c r="G32" s="37">
        <f>'WEEKLY COMPETITIVE REPORT'!G32</f>
        <v>14</v>
      </c>
      <c r="H32" s="37">
        <f>'WEEKLY COMPETITIVE REPORT'!H32</f>
        <v>15</v>
      </c>
      <c r="I32" s="14">
        <f>'WEEKLY COMPETITIVE REPORT'!I32/Y4</f>
        <v>1260.0106780565936</v>
      </c>
      <c r="J32" s="14">
        <f>'WEEKLY COMPETITIVE REPORT'!J32/Y17</f>
        <v>0.06565960003433181</v>
      </c>
      <c r="K32" s="22">
        <f>'WEEKLY COMPETITIVE REPORT'!K32</f>
        <v>201</v>
      </c>
      <c r="L32" s="22">
        <f>'WEEKLY COMPETITIVE REPORT'!L32</f>
        <v>175</v>
      </c>
      <c r="M32" s="64">
        <f>'WEEKLY COMPETITIVE REPORT'!M32</f>
        <v>23.39869281045752</v>
      </c>
      <c r="N32" s="14">
        <f t="shared" si="3"/>
        <v>84.00071187043957</v>
      </c>
      <c r="O32" s="37">
        <f>'WEEKLY COMPETITIVE REPORT'!O32</f>
        <v>15</v>
      </c>
      <c r="P32" s="14">
        <f>'WEEKLY COMPETITIVE REPORT'!P32/Y4</f>
        <v>1345.4351308061932</v>
      </c>
      <c r="Q32" s="14">
        <f>'WEEKLY COMPETITIVE REPORT'!Q32/Y17</f>
        <v>0.12599776843189425</v>
      </c>
      <c r="R32" s="22">
        <f>'WEEKLY COMPETITIVE REPORT'!R32</f>
        <v>220</v>
      </c>
      <c r="S32" s="22">
        <f>'WEEKLY COMPETITIVE REPORT'!S32</f>
        <v>315</v>
      </c>
      <c r="T32" s="64">
        <f>'WEEKLY COMPETITIVE REPORT'!T32</f>
        <v>-31.335149863760208</v>
      </c>
      <c r="U32" s="14">
        <f>'WEEKLY COMPETITIVE REPORT'!U32/Y4</f>
        <v>357604.1110517886</v>
      </c>
      <c r="V32" s="14">
        <f t="shared" si="4"/>
        <v>89.69567538707955</v>
      </c>
      <c r="W32" s="25">
        <f t="shared" si="5"/>
        <v>358949.5461825948</v>
      </c>
      <c r="X32" s="22">
        <f>'WEEKLY COMPETITIVE REPORT'!X32</f>
        <v>54924</v>
      </c>
      <c r="Y32" s="56">
        <f>'WEEKLY COMPETITIVE REPORT'!Y32</f>
        <v>55144</v>
      </c>
    </row>
    <row r="33" spans="1:25" ht="13.5" thickBot="1">
      <c r="A33" s="50">
        <v>20</v>
      </c>
      <c r="B33" s="4">
        <f>'WEEKLY COMPETITIVE REPORT'!B33</f>
        <v>16</v>
      </c>
      <c r="C33" s="4" t="str">
        <f>'WEEKLY COMPETITIVE REPORT'!C33</f>
        <v>BLUE JASMINE</v>
      </c>
      <c r="D33" s="4" t="str">
        <f>'WEEKLY COMPETITIVE REPORT'!D33</f>
        <v>OTOŽNA JASMINE</v>
      </c>
      <c r="E33" s="4" t="str">
        <f>'WEEKLY COMPETITIVE REPORT'!E33</f>
        <v>IND</v>
      </c>
      <c r="F33" s="4" t="str">
        <f>'WEEKLY COMPETITIVE REPORT'!F33</f>
        <v>Cinemania</v>
      </c>
      <c r="G33" s="37">
        <f>'WEEKLY COMPETITIVE REPORT'!G33</f>
        <v>12</v>
      </c>
      <c r="H33" s="37">
        <f>'WEEKLY COMPETITIVE REPORT'!H33</f>
        <v>1</v>
      </c>
      <c r="I33" s="14">
        <f>'WEEKLY COMPETITIVE REPORT'!I33/Y4</f>
        <v>887.6134543513081</v>
      </c>
      <c r="J33" s="14">
        <f>'WEEKLY COMPETITIVE REPORT'!J33/Y17</f>
        <v>0.0864303493262381</v>
      </c>
      <c r="K33" s="22">
        <f>'WEEKLY COMPETITIVE REPORT'!K33</f>
        <v>115</v>
      </c>
      <c r="L33" s="22">
        <f>'WEEKLY COMPETITIVE REPORT'!L33</f>
        <v>176</v>
      </c>
      <c r="M33" s="64">
        <f>'WEEKLY COMPETITIVE REPORT'!M33</f>
        <v>-33.9622641509434</v>
      </c>
      <c r="N33" s="14">
        <f t="shared" si="3"/>
        <v>887.6134543513081</v>
      </c>
      <c r="O33" s="37">
        <f>'WEEKLY COMPETITIVE REPORT'!O33</f>
        <v>1</v>
      </c>
      <c r="P33" s="14">
        <f>'WEEKLY COMPETITIVE REPORT'!P33/Y4</f>
        <v>1322.744260544581</v>
      </c>
      <c r="Q33" s="14">
        <f>'WEEKLY COMPETITIVE REPORT'!Q33/Y17</f>
        <v>0.19749377735816667</v>
      </c>
      <c r="R33" s="22">
        <f>'WEEKLY COMPETITIVE REPORT'!R33</f>
        <v>176</v>
      </c>
      <c r="S33" s="22">
        <f>'WEEKLY COMPETITIVE REPORT'!S33</f>
        <v>412</v>
      </c>
      <c r="T33" s="64">
        <f>'WEEKLY COMPETITIVE REPORT'!T33</f>
        <v>-56.931768796175575</v>
      </c>
      <c r="U33" s="14">
        <f>'WEEKLY COMPETITIVE REPORT'!U33/Y4</f>
        <v>40796.84997330486</v>
      </c>
      <c r="V33" s="14">
        <f t="shared" si="4"/>
        <v>1322.744260544581</v>
      </c>
      <c r="W33" s="25">
        <f t="shared" si="5"/>
        <v>42119.59423384944</v>
      </c>
      <c r="X33" s="22">
        <f>'WEEKLY COMPETITIVE REPORT'!X33</f>
        <v>5499</v>
      </c>
      <c r="Y33" s="56">
        <f>'WEEKLY COMPETITIVE REPORT'!Y33</f>
        <v>5675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222</v>
      </c>
      <c r="I34" s="32">
        <f>SUM(I14:I33)</f>
        <v>261181.26001067806</v>
      </c>
      <c r="J34" s="31">
        <f>SUM(J14:J33)</f>
        <v>325962.10568737343</v>
      </c>
      <c r="K34" s="31">
        <f>SUM(K14:K33)</f>
        <v>33366</v>
      </c>
      <c r="L34" s="31">
        <f>SUM(L14:L33)</f>
        <v>43507</v>
      </c>
      <c r="M34" s="64">
        <f>'WEEKLY COMPETITIVE REPORT'!M34</f>
        <v>-15.99682321627887</v>
      </c>
      <c r="N34" s="32">
        <f>I34/H34</f>
        <v>1176.4921622102615</v>
      </c>
      <c r="O34" s="40">
        <f>'WEEKLY COMPETITIVE REPORT'!O34</f>
        <v>222</v>
      </c>
      <c r="P34" s="31">
        <f>SUM(P14:P33)</f>
        <v>357068.8734650293</v>
      </c>
      <c r="Q34" s="31">
        <f>SUM(Q14:Q33)</f>
        <v>598743.4485318545</v>
      </c>
      <c r="R34" s="31">
        <f>SUM(R14:R33)</f>
        <v>47559</v>
      </c>
      <c r="S34" s="31">
        <f>SUM(S14:S33)</f>
        <v>84296</v>
      </c>
      <c r="T34" s="65">
        <f>P34/Q34-100%</f>
        <v>-0.4036362747006619</v>
      </c>
      <c r="U34" s="31" t="e">
        <f>SUM(U14:U33)</f>
        <v>#REF!</v>
      </c>
      <c r="V34" s="32">
        <f>P34/O34</f>
        <v>1608.4183489415734</v>
      </c>
      <c r="W34" s="31" t="e">
        <f>SUM(W14:W33)</f>
        <v>#REF!</v>
      </c>
      <c r="X34" s="31" t="e">
        <f>SUM(X14:X33)</f>
        <v>#REF!</v>
      </c>
      <c r="Y34" s="35">
        <f>SUM(Y14:Y33)</f>
        <v>474145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2014-01-09T12:41:20Z</dcterms:modified>
  <cp:category/>
  <cp:version/>
  <cp:contentType/>
  <cp:contentStatus/>
</cp:coreProperties>
</file>