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3285" windowWidth="22845" windowHeight="97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<sst xmlns="http://schemas.openxmlformats.org/spreadsheetml/2006/main" count="250" uniqueCount="90">
  <si>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</si>
  <si>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</si>
  <si>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</si>
  <si>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</si>
  <si>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</si>
  <si>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</si>
  <si>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</si>
  <si>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</si>
  <si>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</si>
  <si>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</si>
  <si>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</si>
  <si>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</si>
  <si>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</si>
  <si>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</si>
  <si>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</si>
  <si>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</si>
  <si>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</si>
  <si>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</si>
  <si>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</si>
  <si>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</si>
  <si>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</si>
  <si>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</si>
  <si>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</si>
  <si>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</si>
  <si>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</si>
  <si>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</si>
  <si>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</si>
  <si>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</si>
  <si>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</si>
  <si>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</si>
  <si>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</si>
  <si>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</si>
  <si>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</si>
  <si>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</si>
  <si>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</si>
  <si>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</si>
  <si>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</si>
  <si>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</si>
  <si>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</si>
  <si>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</si>
  <si>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</si>
  <si>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</si>
  <si>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</si>
  <si>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</si>
  <si>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</si>
  <si>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</si>
  <si>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</si>
  <si>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</si>
  <si>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BVI</t>
  </si>
  <si>
    <t>CENEX</t>
  </si>
  <si>
    <t>FOX</t>
  </si>
  <si>
    <t>New</t>
  </si>
  <si>
    <t>RIO 2</t>
  </si>
  <si>
    <t>OTHER WOMAN</t>
  </si>
  <si>
    <t>MAŠČEVANJE V VISKOIH PETAH</t>
  </si>
  <si>
    <t>NEIGHBORS</t>
  </si>
  <si>
    <t>SOSEDI</t>
  </si>
  <si>
    <t>UNI</t>
  </si>
  <si>
    <t>GODZILLA (2014)</t>
  </si>
  <si>
    <t>GODZILA</t>
  </si>
  <si>
    <t>WB</t>
  </si>
  <si>
    <t>WALK OF SHAME</t>
  </si>
  <si>
    <t>SEKS NA EKS</t>
  </si>
  <si>
    <t>X-MEN DAYS OF FUTURE PAST</t>
  </si>
  <si>
    <t>MOŽJE X: DNEVI PRIHODNJE PRETEKLOSTI</t>
  </si>
  <si>
    <t>GRACE OF MONACO</t>
  </si>
  <si>
    <t>GRACE MONAŠKA</t>
  </si>
  <si>
    <t>EDGE OF TOMORROW</t>
  </si>
  <si>
    <t>HOUSE OF MAGIC</t>
  </si>
  <si>
    <t>MALEFICENT</t>
  </si>
  <si>
    <t>ZLOHOTNICA</t>
  </si>
  <si>
    <t>NA ROBU JUTRIŠNJEGA DNE</t>
  </si>
  <si>
    <t>HIŠA VELIKEGA ČARODEJA</t>
  </si>
  <si>
    <t>MILLION WAYS TO DIE IN THE WEST</t>
  </si>
  <si>
    <t>KAKO NE UMRETI NA ZAHODU</t>
  </si>
  <si>
    <t>9 MOIS FERME</t>
  </si>
  <si>
    <t>9 MESECEV ŠOKA</t>
  </si>
  <si>
    <t>HOW TO TRAIN YOUR DRAGON 2</t>
  </si>
  <si>
    <t>KAKO IZURITI SVOJEGA ZMAJA 2</t>
  </si>
  <si>
    <t>ONLY LOVERS LEFT ALIVE</t>
  </si>
  <si>
    <t>VEČNA LJUBIMCA</t>
  </si>
  <si>
    <t>26 - Jun</t>
  </si>
  <si>
    <t>02 - Jul</t>
  </si>
  <si>
    <t>27 - Jun</t>
  </si>
  <si>
    <t>29 - Jun</t>
  </si>
  <si>
    <t>TRANSFORMERS: AGE OF EXTINCTION</t>
  </si>
  <si>
    <t>TRANSFORMERJI: DOBA IZUMRTJA</t>
  </si>
  <si>
    <t>PAR</t>
  </si>
  <si>
    <t>ADORE</t>
  </si>
  <si>
    <t>OBČUDOVANI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</si>
</sst>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9" sqref="P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83</v>
      </c>
      <c r="L4" s="20"/>
      <c r="M4" s="79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81</v>
      </c>
      <c r="L5" s="7"/>
      <c r="M5" s="80" t="s">
        <v>82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41823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85</v>
      </c>
      <c r="D14" s="4" t="s">
        <v>86</v>
      </c>
      <c r="E14" s="15" t="s">
        <v>87</v>
      </c>
      <c r="F14" s="15" t="s">
        <v>36</v>
      </c>
      <c r="G14" s="37">
        <v>1</v>
      </c>
      <c r="H14" s="37">
        <v>11</v>
      </c>
      <c r="I14" s="14">
        <v>22273</v>
      </c>
      <c r="J14" s="14"/>
      <c r="K14" s="14">
        <v>3695</v>
      </c>
      <c r="L14" s="14"/>
      <c r="M14" s="64"/>
      <c r="N14" s="14">
        <f>I14/H14</f>
        <v>2024.8181818181818</v>
      </c>
      <c r="O14" s="73">
        <v>11</v>
      </c>
      <c r="P14" s="14">
        <v>43145</v>
      </c>
      <c r="Q14" s="14"/>
      <c r="R14" s="14">
        <v>8145</v>
      </c>
      <c r="S14" s="14"/>
      <c r="T14" s="64"/>
      <c r="U14" s="74">
        <v>6118</v>
      </c>
      <c r="V14" s="14">
        <f>P14/O14</f>
        <v>3922.2727272727275</v>
      </c>
      <c r="W14" s="74">
        <f>SUM(U14,P14)</f>
        <v>49263</v>
      </c>
      <c r="X14" s="74">
        <v>1014</v>
      </c>
      <c r="Y14" s="75">
        <f>SUM(X14,R14)</f>
        <v>9159</v>
      </c>
    </row>
    <row r="15" spans="1:25" ht="12.75">
      <c r="A15" s="72">
        <v>2</v>
      </c>
      <c r="B15" s="72">
        <v>1</v>
      </c>
      <c r="C15" s="4" t="s">
        <v>77</v>
      </c>
      <c r="D15" s="4" t="s">
        <v>78</v>
      </c>
      <c r="E15" s="15" t="s">
        <v>50</v>
      </c>
      <c r="F15" s="15" t="s">
        <v>42</v>
      </c>
      <c r="G15" s="37">
        <v>2</v>
      </c>
      <c r="H15" s="37">
        <v>22</v>
      </c>
      <c r="I15" s="14">
        <v>10447</v>
      </c>
      <c r="J15" s="14">
        <v>21419</v>
      </c>
      <c r="K15" s="97">
        <v>1828</v>
      </c>
      <c r="L15" s="97">
        <v>3315</v>
      </c>
      <c r="M15" s="64">
        <f>(I15/J15*100)-100</f>
        <v>-51.22554741117699</v>
      </c>
      <c r="N15" s="14">
        <f>I15/H15</f>
        <v>474.8636363636364</v>
      </c>
      <c r="O15" s="73">
        <v>22</v>
      </c>
      <c r="P15" s="22">
        <v>23660</v>
      </c>
      <c r="Q15" s="22">
        <v>58846</v>
      </c>
      <c r="R15" s="22">
        <v>4591</v>
      </c>
      <c r="S15" s="22">
        <v>11404</v>
      </c>
      <c r="T15" s="64">
        <f>(P15/Q15*100)-100</f>
        <v>-59.79335893688611</v>
      </c>
      <c r="U15" s="74">
        <v>65688</v>
      </c>
      <c r="V15" s="14">
        <f>P15/O15</f>
        <v>1075.4545454545455</v>
      </c>
      <c r="W15" s="74">
        <f>SUM(U15,P15)</f>
        <v>89348</v>
      </c>
      <c r="X15" s="74">
        <v>12543</v>
      </c>
      <c r="Y15" s="75">
        <f>SUM(X15,R15)</f>
        <v>17134</v>
      </c>
    </row>
    <row r="16" spans="1:25" ht="12.75">
      <c r="A16" s="72">
        <v>3</v>
      </c>
      <c r="B16" s="72">
        <v>3</v>
      </c>
      <c r="C16" s="4" t="s">
        <v>55</v>
      </c>
      <c r="D16" s="4" t="s">
        <v>56</v>
      </c>
      <c r="E16" s="15" t="s">
        <v>57</v>
      </c>
      <c r="F16" s="15" t="s">
        <v>36</v>
      </c>
      <c r="G16" s="37">
        <v>8</v>
      </c>
      <c r="H16" s="37">
        <v>9</v>
      </c>
      <c r="I16" s="24">
        <v>4884</v>
      </c>
      <c r="J16" s="24">
        <v>6862</v>
      </c>
      <c r="K16" s="96">
        <v>900</v>
      </c>
      <c r="L16" s="96">
        <v>1259</v>
      </c>
      <c r="M16" s="64">
        <f>(I16/J16*100)-100</f>
        <v>-28.825415330807346</v>
      </c>
      <c r="N16" s="14">
        <f>I16/H16</f>
        <v>542.6666666666666</v>
      </c>
      <c r="O16" s="37">
        <v>9</v>
      </c>
      <c r="P16" s="22">
        <v>10271</v>
      </c>
      <c r="Q16" s="22">
        <v>18550</v>
      </c>
      <c r="R16" s="22">
        <v>2092</v>
      </c>
      <c r="S16" s="22">
        <v>3624</v>
      </c>
      <c r="T16" s="64">
        <f>(P16/Q16*100)-100</f>
        <v>-44.63072776280323</v>
      </c>
      <c r="U16" s="74">
        <v>159707</v>
      </c>
      <c r="V16" s="14">
        <f>P16/O16</f>
        <v>1141.2222222222222</v>
      </c>
      <c r="W16" s="74">
        <f>SUM(U16,P16)</f>
        <v>169978</v>
      </c>
      <c r="X16" s="74">
        <v>31769</v>
      </c>
      <c r="Y16" s="75">
        <f>SUM(X16,R16)</f>
        <v>33861</v>
      </c>
    </row>
    <row r="17" spans="1:25" ht="12.75">
      <c r="A17" s="72">
        <v>4</v>
      </c>
      <c r="B17" s="72">
        <v>2</v>
      </c>
      <c r="C17" s="4" t="s">
        <v>73</v>
      </c>
      <c r="D17" s="4" t="s">
        <v>74</v>
      </c>
      <c r="E17" s="15" t="s">
        <v>57</v>
      </c>
      <c r="F17" s="15" t="s">
        <v>36</v>
      </c>
      <c r="G17" s="37">
        <v>4</v>
      </c>
      <c r="H17" s="37">
        <v>9</v>
      </c>
      <c r="I17" s="24">
        <v>4462</v>
      </c>
      <c r="J17" s="24">
        <v>7792</v>
      </c>
      <c r="K17" s="24">
        <v>836</v>
      </c>
      <c r="L17" s="24">
        <v>1386</v>
      </c>
      <c r="M17" s="64">
        <f>(I17/J17*100)-100</f>
        <v>-42.73613963039015</v>
      </c>
      <c r="N17" s="14">
        <f>I17/H17</f>
        <v>495.77777777777777</v>
      </c>
      <c r="O17" s="73">
        <v>9</v>
      </c>
      <c r="P17" s="14">
        <v>9255</v>
      </c>
      <c r="Q17" s="14">
        <v>20983</v>
      </c>
      <c r="R17" s="14">
        <v>1890</v>
      </c>
      <c r="S17" s="14">
        <v>4032</v>
      </c>
      <c r="T17" s="64">
        <f>(P17/Q17*100)-100</f>
        <v>-55.89286565314779</v>
      </c>
      <c r="U17" s="24">
        <v>53200</v>
      </c>
      <c r="V17" s="24">
        <f>P17/O17</f>
        <v>1028.3333333333333</v>
      </c>
      <c r="W17" s="74">
        <f>SUM(U17,P17)</f>
        <v>62455</v>
      </c>
      <c r="X17" s="74">
        <v>10362</v>
      </c>
      <c r="Y17" s="75">
        <f>SUM(X17,R17)</f>
        <v>12252</v>
      </c>
    </row>
    <row r="18" spans="1:25" ht="13.5" customHeight="1">
      <c r="A18" s="72">
        <v>5</v>
      </c>
      <c r="B18" s="72">
        <v>4</v>
      </c>
      <c r="C18" s="4" t="s">
        <v>69</v>
      </c>
      <c r="D18" s="4" t="s">
        <v>70</v>
      </c>
      <c r="E18" s="15" t="s">
        <v>48</v>
      </c>
      <c r="F18" s="15" t="s">
        <v>49</v>
      </c>
      <c r="G18" s="37">
        <v>5</v>
      </c>
      <c r="H18" s="37">
        <v>16</v>
      </c>
      <c r="I18" s="14">
        <v>3856</v>
      </c>
      <c r="J18" s="14">
        <v>6012</v>
      </c>
      <c r="K18" s="99">
        <v>694</v>
      </c>
      <c r="L18" s="99">
        <v>1102</v>
      </c>
      <c r="M18" s="64">
        <f>(I18/J18*100)-100</f>
        <v>-35.86161011310712</v>
      </c>
      <c r="N18" s="14">
        <f>I18/H18</f>
        <v>241</v>
      </c>
      <c r="O18" s="38">
        <v>16</v>
      </c>
      <c r="P18" s="14">
        <v>8609</v>
      </c>
      <c r="Q18" s="14">
        <v>18259</v>
      </c>
      <c r="R18" s="14">
        <v>1701</v>
      </c>
      <c r="S18" s="14">
        <v>3535</v>
      </c>
      <c r="T18" s="64">
        <f>(P18/Q18*100)-100</f>
        <v>-52.85064899501616</v>
      </c>
      <c r="U18" s="74">
        <v>68494</v>
      </c>
      <c r="V18" s="24">
        <f>P18/O18</f>
        <v>538.0625</v>
      </c>
      <c r="W18" s="74">
        <f>SUM(U18,P18)</f>
        <v>77103</v>
      </c>
      <c r="X18" s="74">
        <v>13231</v>
      </c>
      <c r="Y18" s="75">
        <f>SUM(X18,R18)</f>
        <v>14932</v>
      </c>
    </row>
    <row r="19" spans="1:25" ht="12.75">
      <c r="A19" s="72">
        <v>6</v>
      </c>
      <c r="B19" s="72">
        <v>5</v>
      </c>
      <c r="C19" s="4" t="s">
        <v>52</v>
      </c>
      <c r="D19" s="4" t="s">
        <v>52</v>
      </c>
      <c r="E19" s="15" t="s">
        <v>50</v>
      </c>
      <c r="F19" s="15" t="s">
        <v>42</v>
      </c>
      <c r="G19" s="37">
        <v>12</v>
      </c>
      <c r="H19" s="37">
        <v>23</v>
      </c>
      <c r="I19" s="24">
        <v>1851</v>
      </c>
      <c r="J19" s="24">
        <v>1938</v>
      </c>
      <c r="K19" s="98">
        <v>379</v>
      </c>
      <c r="L19" s="98">
        <v>369</v>
      </c>
      <c r="M19" s="64">
        <f>(I19/J19*100)-100</f>
        <v>-4.489164086687296</v>
      </c>
      <c r="N19" s="14">
        <f>I19/H19</f>
        <v>80.47826086956522</v>
      </c>
      <c r="O19" s="38">
        <v>23</v>
      </c>
      <c r="P19" s="14">
        <v>3920</v>
      </c>
      <c r="Q19" s="14">
        <v>10121</v>
      </c>
      <c r="R19" s="14">
        <v>820</v>
      </c>
      <c r="S19" s="14">
        <v>2019</v>
      </c>
      <c r="T19" s="64">
        <f>(P19/Q19*100)-100</f>
        <v>-61.2686493429503</v>
      </c>
      <c r="U19" s="74">
        <v>331942</v>
      </c>
      <c r="V19" s="14">
        <f>P19/O19</f>
        <v>170.43478260869566</v>
      </c>
      <c r="W19" s="74">
        <f>SUM(U19,P19)</f>
        <v>335862</v>
      </c>
      <c r="X19" s="74">
        <v>63405</v>
      </c>
      <c r="Y19" s="75">
        <f>SUM(X19,R19)</f>
        <v>64225</v>
      </c>
    </row>
    <row r="20" spans="1:25" ht="12.75">
      <c r="A20" s="72">
        <v>7</v>
      </c>
      <c r="B20" s="72" t="s">
        <v>51</v>
      </c>
      <c r="C20" s="89" t="s">
        <v>88</v>
      </c>
      <c r="D20" s="89" t="s">
        <v>89</v>
      </c>
      <c r="E20" s="15" t="s">
        <v>46</v>
      </c>
      <c r="F20" s="15" t="s">
        <v>47</v>
      </c>
      <c r="G20" s="37">
        <v>1</v>
      </c>
      <c r="H20" s="37">
        <v>10</v>
      </c>
      <c r="I20" s="24">
        <v>1711</v>
      </c>
      <c r="J20" s="24"/>
      <c r="K20" s="14">
        <v>305</v>
      </c>
      <c r="L20" s="14"/>
      <c r="M20" s="64"/>
      <c r="N20" s="14">
        <f>I20/H20</f>
        <v>171.1</v>
      </c>
      <c r="O20" s="73">
        <v>10</v>
      </c>
      <c r="P20" s="14">
        <v>3334</v>
      </c>
      <c r="Q20" s="14"/>
      <c r="R20" s="14">
        <v>669</v>
      </c>
      <c r="S20" s="14"/>
      <c r="T20" s="64"/>
      <c r="U20" s="74"/>
      <c r="V20" s="14">
        <f>P20/O20</f>
        <v>333.4</v>
      </c>
      <c r="W20" s="74">
        <f>SUM(U20,P20)</f>
        <v>3334</v>
      </c>
      <c r="X20" s="74"/>
      <c r="Y20" s="75">
        <f>SUM(X20,R20)</f>
        <v>669</v>
      </c>
    </row>
    <row r="21" spans="1:25" ht="12.75">
      <c r="A21" s="72">
        <v>8</v>
      </c>
      <c r="B21" s="72">
        <v>6</v>
      </c>
      <c r="C21" s="4" t="s">
        <v>63</v>
      </c>
      <c r="D21" s="4" t="s">
        <v>64</v>
      </c>
      <c r="E21" s="15" t="s">
        <v>50</v>
      </c>
      <c r="F21" s="15" t="s">
        <v>42</v>
      </c>
      <c r="G21" s="37">
        <v>6</v>
      </c>
      <c r="H21" s="37">
        <v>12</v>
      </c>
      <c r="I21" s="14">
        <v>1304</v>
      </c>
      <c r="J21" s="14">
        <v>3025</v>
      </c>
      <c r="K21" s="98">
        <v>225</v>
      </c>
      <c r="L21" s="98">
        <v>513</v>
      </c>
      <c r="M21" s="64">
        <f>(I21/J21*100)-100</f>
        <v>-56.892561983471076</v>
      </c>
      <c r="N21" s="14">
        <f>I21/H21</f>
        <v>108.66666666666667</v>
      </c>
      <c r="O21" s="73">
        <v>12</v>
      </c>
      <c r="P21" s="93">
        <v>3049</v>
      </c>
      <c r="Q21" s="93">
        <v>7575</v>
      </c>
      <c r="R21" s="93">
        <v>564</v>
      </c>
      <c r="S21" s="93">
        <v>1375</v>
      </c>
      <c r="T21" s="64">
        <f>(P21/Q21*100)-100</f>
        <v>-59.74917491749175</v>
      </c>
      <c r="U21" s="74">
        <v>61811</v>
      </c>
      <c r="V21" s="14">
        <f>P21/O21</f>
        <v>254.08333333333334</v>
      </c>
      <c r="W21" s="74">
        <f>SUM(U21,P21)</f>
        <v>64860</v>
      </c>
      <c r="X21" s="74">
        <v>11404</v>
      </c>
      <c r="Y21" s="75">
        <f>SUM(X21,R21)</f>
        <v>11968</v>
      </c>
    </row>
    <row r="22" spans="1:25" ht="12.75">
      <c r="A22" s="72">
        <v>9</v>
      </c>
      <c r="B22" s="72">
        <v>10</v>
      </c>
      <c r="C22" s="4" t="s">
        <v>53</v>
      </c>
      <c r="D22" s="4" t="s">
        <v>54</v>
      </c>
      <c r="E22" s="15" t="s">
        <v>50</v>
      </c>
      <c r="F22" s="15" t="s">
        <v>42</v>
      </c>
      <c r="G22" s="37">
        <v>10</v>
      </c>
      <c r="H22" s="37">
        <v>9</v>
      </c>
      <c r="I22" s="24">
        <v>1450</v>
      </c>
      <c r="J22" s="24">
        <v>1708</v>
      </c>
      <c r="K22" s="24">
        <v>243</v>
      </c>
      <c r="L22" s="24">
        <v>295</v>
      </c>
      <c r="M22" s="64">
        <f>(I22/J22*100)-100</f>
        <v>-15.105386416861819</v>
      </c>
      <c r="N22" s="14">
        <f>I22/H22</f>
        <v>161.11111111111111</v>
      </c>
      <c r="O22" s="38">
        <v>9</v>
      </c>
      <c r="P22" s="14">
        <v>2906</v>
      </c>
      <c r="Q22" s="14">
        <v>4993</v>
      </c>
      <c r="R22" s="14">
        <v>531</v>
      </c>
      <c r="S22" s="14">
        <v>913</v>
      </c>
      <c r="T22" s="64">
        <f>(P22/Q22*100)-100</f>
        <v>-41.79851792509513</v>
      </c>
      <c r="U22" s="74">
        <v>152796</v>
      </c>
      <c r="V22" s="14">
        <f>P22/O22</f>
        <v>322.8888888888889</v>
      </c>
      <c r="W22" s="74">
        <f>SUM(U22,P22)</f>
        <v>155702</v>
      </c>
      <c r="X22" s="74">
        <v>29658</v>
      </c>
      <c r="Y22" s="75">
        <f>SUM(X22,R22)</f>
        <v>30189</v>
      </c>
    </row>
    <row r="23" spans="1:25" ht="12.75">
      <c r="A23" s="72">
        <v>10</v>
      </c>
      <c r="B23" s="72">
        <v>8</v>
      </c>
      <c r="C23" s="4" t="s">
        <v>67</v>
      </c>
      <c r="D23" s="4" t="s">
        <v>71</v>
      </c>
      <c r="E23" s="15" t="s">
        <v>60</v>
      </c>
      <c r="F23" s="15" t="s">
        <v>42</v>
      </c>
      <c r="G23" s="37">
        <v>5</v>
      </c>
      <c r="H23" s="37">
        <v>9</v>
      </c>
      <c r="I23" s="24">
        <v>1202</v>
      </c>
      <c r="J23" s="24">
        <v>2297</v>
      </c>
      <c r="K23" s="96">
        <v>180</v>
      </c>
      <c r="L23" s="96">
        <v>343</v>
      </c>
      <c r="M23" s="64">
        <f>(I23/J23*100)-100</f>
        <v>-47.6708750544188</v>
      </c>
      <c r="N23" s="14">
        <f>I23/H23</f>
        <v>133.55555555555554</v>
      </c>
      <c r="O23" s="73">
        <v>9</v>
      </c>
      <c r="P23" s="14">
        <v>1917</v>
      </c>
      <c r="Q23" s="14">
        <v>5381</v>
      </c>
      <c r="R23" s="14">
        <v>324</v>
      </c>
      <c r="S23" s="14">
        <v>861</v>
      </c>
      <c r="T23" s="64">
        <f>(P23/Q23*100)-100</f>
        <v>-64.37465155175619</v>
      </c>
      <c r="U23" s="95">
        <v>28711</v>
      </c>
      <c r="V23" s="14">
        <f>P23/O23</f>
        <v>213</v>
      </c>
      <c r="W23" s="74">
        <f>SUM(U23,P23)</f>
        <v>30628</v>
      </c>
      <c r="X23" s="76">
        <v>4763</v>
      </c>
      <c r="Y23" s="75">
        <f>SUM(X23,R23)</f>
        <v>5087</v>
      </c>
    </row>
    <row r="24" spans="1:25" ht="12.75">
      <c r="A24" s="72">
        <v>11</v>
      </c>
      <c r="B24" s="72">
        <v>11</v>
      </c>
      <c r="C24" s="4" t="s">
        <v>65</v>
      </c>
      <c r="D24" s="4" t="s">
        <v>66</v>
      </c>
      <c r="E24" s="15" t="s">
        <v>46</v>
      </c>
      <c r="F24" s="15" t="s">
        <v>42</v>
      </c>
      <c r="G24" s="37">
        <v>6</v>
      </c>
      <c r="H24" s="37">
        <v>11</v>
      </c>
      <c r="I24" s="24">
        <v>850</v>
      </c>
      <c r="J24" s="24">
        <v>1295</v>
      </c>
      <c r="K24" s="24">
        <v>156</v>
      </c>
      <c r="L24" s="24">
        <v>244</v>
      </c>
      <c r="M24" s="64">
        <f>(I24/J24*100)-100</f>
        <v>-34.36293436293437</v>
      </c>
      <c r="N24" s="14">
        <f>I24/H24</f>
        <v>77.27272727272727</v>
      </c>
      <c r="O24" s="73">
        <v>11</v>
      </c>
      <c r="P24" s="14">
        <v>1871</v>
      </c>
      <c r="Q24" s="14">
        <v>4390</v>
      </c>
      <c r="R24" s="14">
        <v>371</v>
      </c>
      <c r="S24" s="14">
        <v>852</v>
      </c>
      <c r="T24" s="64">
        <f>(P24/Q24*100)-100</f>
        <v>-57.380410022779046</v>
      </c>
      <c r="U24" s="74">
        <v>31958</v>
      </c>
      <c r="V24" s="14">
        <f>P24/O24</f>
        <v>170.0909090909091</v>
      </c>
      <c r="W24" s="74">
        <f>SUM(U24,P24)</f>
        <v>33829</v>
      </c>
      <c r="X24" s="76">
        <v>6425</v>
      </c>
      <c r="Y24" s="75">
        <f>SUM(X24,R24)</f>
        <v>6796</v>
      </c>
    </row>
    <row r="25" spans="1:25" ht="12.75" customHeight="1">
      <c r="A25" s="72">
        <v>12</v>
      </c>
      <c r="B25" s="72">
        <v>14</v>
      </c>
      <c r="C25" s="4" t="s">
        <v>61</v>
      </c>
      <c r="D25" s="4" t="s">
        <v>62</v>
      </c>
      <c r="E25" s="15" t="s">
        <v>46</v>
      </c>
      <c r="F25" s="15" t="s">
        <v>36</v>
      </c>
      <c r="G25" s="37">
        <v>6</v>
      </c>
      <c r="H25" s="37">
        <v>9</v>
      </c>
      <c r="I25" s="96">
        <v>972</v>
      </c>
      <c r="J25" s="96">
        <v>971</v>
      </c>
      <c r="K25" s="100">
        <v>180</v>
      </c>
      <c r="L25" s="100">
        <v>174</v>
      </c>
      <c r="M25" s="64">
        <f>(I25/J25*100)-100</f>
        <v>0.10298661174046231</v>
      </c>
      <c r="N25" s="14">
        <f>I25/H25</f>
        <v>108</v>
      </c>
      <c r="O25" s="73">
        <v>9</v>
      </c>
      <c r="P25" s="22">
        <v>1734</v>
      </c>
      <c r="Q25" s="22">
        <v>2483</v>
      </c>
      <c r="R25" s="96">
        <v>346</v>
      </c>
      <c r="S25" s="96">
        <v>474</v>
      </c>
      <c r="T25" s="64">
        <f>(P25/Q25*100)-100</f>
        <v>-30.165122835279902</v>
      </c>
      <c r="U25" s="76">
        <v>18073</v>
      </c>
      <c r="V25" s="14">
        <f>P25/O25</f>
        <v>192.66666666666666</v>
      </c>
      <c r="W25" s="74">
        <f>SUM(U25,P25)</f>
        <v>19807</v>
      </c>
      <c r="X25" s="74">
        <v>3553</v>
      </c>
      <c r="Y25" s="75">
        <f>SUM(X25,R25)</f>
        <v>3899</v>
      </c>
    </row>
    <row r="26" spans="1:25" ht="12.75" customHeight="1">
      <c r="A26" s="72">
        <v>13</v>
      </c>
      <c r="B26" s="72">
        <v>15</v>
      </c>
      <c r="C26" s="4" t="s">
        <v>79</v>
      </c>
      <c r="D26" s="4" t="s">
        <v>80</v>
      </c>
      <c r="E26" s="15" t="s">
        <v>46</v>
      </c>
      <c r="F26" s="15" t="s">
        <v>47</v>
      </c>
      <c r="G26" s="37">
        <v>2</v>
      </c>
      <c r="H26" s="37">
        <v>1</v>
      </c>
      <c r="I26" s="22">
        <v>572</v>
      </c>
      <c r="J26" s="22">
        <v>695</v>
      </c>
      <c r="K26" s="97">
        <v>123</v>
      </c>
      <c r="L26" s="97">
        <v>149</v>
      </c>
      <c r="M26" s="64">
        <f>(I26/J26*100)-100</f>
        <v>-17.697841726618705</v>
      </c>
      <c r="N26" s="14">
        <f>I26/H26</f>
        <v>572</v>
      </c>
      <c r="O26" s="73">
        <v>1</v>
      </c>
      <c r="P26" s="14">
        <v>1525</v>
      </c>
      <c r="Q26" s="14">
        <v>1521</v>
      </c>
      <c r="R26" s="14">
        <v>357</v>
      </c>
      <c r="S26" s="14">
        <v>335</v>
      </c>
      <c r="T26" s="64">
        <f>(P26/Q26*100)-100</f>
        <v>0.2629848783694939</v>
      </c>
      <c r="U26" s="76">
        <v>5479</v>
      </c>
      <c r="V26" s="14">
        <f>P26/O26</f>
        <v>1525</v>
      </c>
      <c r="W26" s="74">
        <f>SUM(U26,P26)</f>
        <v>7004</v>
      </c>
      <c r="X26" s="74">
        <v>1307</v>
      </c>
      <c r="Y26" s="75">
        <f>SUM(X26,R26)</f>
        <v>1664</v>
      </c>
    </row>
    <row r="27" spans="1:25" ht="12.75">
      <c r="A27" s="72">
        <v>14</v>
      </c>
      <c r="B27" s="72">
        <v>7</v>
      </c>
      <c r="C27" s="89" t="s">
        <v>68</v>
      </c>
      <c r="D27" s="89" t="s">
        <v>72</v>
      </c>
      <c r="E27" s="15" t="s">
        <v>46</v>
      </c>
      <c r="F27" s="15" t="s">
        <v>42</v>
      </c>
      <c r="G27" s="37">
        <v>5</v>
      </c>
      <c r="H27" s="37">
        <v>7</v>
      </c>
      <c r="I27" s="24">
        <v>706</v>
      </c>
      <c r="J27" s="24">
        <v>1555</v>
      </c>
      <c r="K27" s="14">
        <v>129</v>
      </c>
      <c r="L27" s="14">
        <v>344</v>
      </c>
      <c r="M27" s="64">
        <f>(I27/J27*100)-100</f>
        <v>-54.59807073954984</v>
      </c>
      <c r="N27" s="14">
        <f>I27/H27</f>
        <v>100.85714285714286</v>
      </c>
      <c r="O27" s="37">
        <v>7</v>
      </c>
      <c r="P27" s="14">
        <v>1512</v>
      </c>
      <c r="Q27" s="14">
        <v>5574</v>
      </c>
      <c r="R27" s="14">
        <v>326</v>
      </c>
      <c r="S27" s="14">
        <v>1178</v>
      </c>
      <c r="T27" s="64">
        <f>(P27/Q27*100)-100</f>
        <v>-72.8740581270183</v>
      </c>
      <c r="U27" s="95">
        <v>20427</v>
      </c>
      <c r="V27" s="14">
        <f>P27/O27</f>
        <v>216</v>
      </c>
      <c r="W27" s="74">
        <f>SUM(U27,P27)</f>
        <v>21939</v>
      </c>
      <c r="X27" s="76">
        <v>4301</v>
      </c>
      <c r="Y27" s="75">
        <f>SUM(X27,R27)</f>
        <v>4627</v>
      </c>
    </row>
    <row r="28" spans="1:25" ht="12.75">
      <c r="A28" s="72">
        <v>15</v>
      </c>
      <c r="B28" s="72">
        <v>12</v>
      </c>
      <c r="C28" s="4" t="s">
        <v>75</v>
      </c>
      <c r="D28" s="4" t="s">
        <v>76</v>
      </c>
      <c r="E28" s="15" t="s">
        <v>46</v>
      </c>
      <c r="F28" s="15" t="s">
        <v>36</v>
      </c>
      <c r="G28" s="37">
        <v>2</v>
      </c>
      <c r="H28" s="37">
        <v>9</v>
      </c>
      <c r="I28" s="24">
        <v>687</v>
      </c>
      <c r="J28" s="24">
        <v>1563</v>
      </c>
      <c r="K28" s="14">
        <v>136</v>
      </c>
      <c r="L28" s="14">
        <v>277</v>
      </c>
      <c r="M28" s="64">
        <f>(I28/J28*100)-100</f>
        <v>-56.046065259117086</v>
      </c>
      <c r="N28" s="14">
        <f>I28/H28</f>
        <v>76.33333333333333</v>
      </c>
      <c r="O28" s="73">
        <v>9</v>
      </c>
      <c r="P28" s="14">
        <v>1187</v>
      </c>
      <c r="Q28" s="14">
        <v>4220</v>
      </c>
      <c r="R28" s="14">
        <v>233</v>
      </c>
      <c r="S28" s="14">
        <v>809</v>
      </c>
      <c r="T28" s="64">
        <f>(P28/Q28*100)-100</f>
        <v>-71.87203791469194</v>
      </c>
      <c r="U28" s="74">
        <v>4220</v>
      </c>
      <c r="V28" s="14">
        <f>P28/O28</f>
        <v>131.88888888888889</v>
      </c>
      <c r="W28" s="74">
        <f>SUM(U28,P28)</f>
        <v>5407</v>
      </c>
      <c r="X28" s="74">
        <v>809</v>
      </c>
      <c r="Y28" s="75">
        <f>SUM(X28,R28)</f>
        <v>1042</v>
      </c>
    </row>
    <row r="29" spans="1:25" ht="12.75">
      <c r="A29" s="72">
        <v>16</v>
      </c>
      <c r="B29" s="72">
        <v>13</v>
      </c>
      <c r="C29" s="4" t="s">
        <v>58</v>
      </c>
      <c r="D29" s="4" t="s">
        <v>59</v>
      </c>
      <c r="E29" s="15" t="s">
        <v>60</v>
      </c>
      <c r="F29" s="15" t="s">
        <v>42</v>
      </c>
      <c r="G29" s="37">
        <v>7</v>
      </c>
      <c r="H29" s="37">
        <v>12</v>
      </c>
      <c r="I29" s="24">
        <v>473</v>
      </c>
      <c r="J29" s="24">
        <v>1086</v>
      </c>
      <c r="K29" s="24">
        <v>85</v>
      </c>
      <c r="L29" s="24">
        <v>199</v>
      </c>
      <c r="M29" s="64">
        <f>(I29/J29*100)-100</f>
        <v>-56.445672191528544</v>
      </c>
      <c r="N29" s="14">
        <f>I29/H29</f>
        <v>39.416666666666664</v>
      </c>
      <c r="O29" s="38">
        <v>12</v>
      </c>
      <c r="P29" s="14">
        <v>1153</v>
      </c>
      <c r="Q29" s="14">
        <v>3868</v>
      </c>
      <c r="R29" s="14">
        <v>221</v>
      </c>
      <c r="S29" s="14">
        <v>692</v>
      </c>
      <c r="T29" s="64">
        <f>(P29/Q29*100)-100</f>
        <v>-70.19131334022751</v>
      </c>
      <c r="U29" s="90">
        <v>70143</v>
      </c>
      <c r="V29" s="14">
        <f>P29/O29</f>
        <v>96.08333333333333</v>
      </c>
      <c r="W29" s="74">
        <f>SUM(U29,P29)</f>
        <v>71296</v>
      </c>
      <c r="X29" s="74">
        <v>11950</v>
      </c>
      <c r="Y29" s="75">
        <f>SUM(X29,R29)</f>
        <v>12171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7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6"/>
      <c r="L31" s="96"/>
      <c r="M31" s="64"/>
      <c r="N31" s="14"/>
      <c r="O31" s="37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179</v>
      </c>
      <c r="I34" s="31">
        <f>SUM(I14:I33)</f>
        <v>57700</v>
      </c>
      <c r="J34" s="31">
        <f>SUM(J14:J33)</f>
        <v>58218</v>
      </c>
      <c r="K34" s="31">
        <f>SUM(K14:K33)</f>
        <v>10094</v>
      </c>
      <c r="L34" s="31">
        <f>SUM(L14:L33)</f>
        <v>9969</v>
      </c>
      <c r="M34" s="68">
        <f>(I34/J34*100)-100</f>
        <v>-0.8897591810093104</v>
      </c>
      <c r="N34" s="32">
        <f>I34/H34</f>
        <v>322.3463687150838</v>
      </c>
      <c r="O34" s="34">
        <f>SUM(O14:O33)</f>
        <v>179</v>
      </c>
      <c r="P34" s="31">
        <f>SUM(P14:P33)</f>
        <v>119048</v>
      </c>
      <c r="Q34" s="31">
        <v>348995</v>
      </c>
      <c r="R34" s="31">
        <f>SUM(R14:R33)</f>
        <v>23181</v>
      </c>
      <c r="S34" s="31">
        <v>70166</v>
      </c>
      <c r="T34" s="68">
        <f>(P34/Q34*100)-100</f>
        <v>-65.88833650911904</v>
      </c>
      <c r="U34" s="31">
        <f>SUM(U14:U33)</f>
        <v>1078767</v>
      </c>
      <c r="V34" s="86">
        <f>P34/O34</f>
        <v>665.072625698324</v>
      </c>
      <c r="W34" s="88">
        <f>SUM(U34,P34)</f>
        <v>1197815</v>
      </c>
      <c r="X34" s="87">
        <f>SUM(X14:X33)</f>
        <v>206494</v>
      </c>
      <c r="Y34" s="35">
        <f>SUM(Y14:Y33)</f>
        <v>229675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27 - Jun</v>
      </c>
      <c r="L4" s="20"/>
      <c r="M4" s="62" t="str">
        <f>'WEEKLY COMPETITIVE REPORT'!M4</f>
        <v>29 -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26 - Jun</v>
      </c>
      <c r="L5" s="7"/>
      <c r="M5" s="63" t="str">
        <f>'WEEKLY COMPETITIVE REPORT'!M5</f>
        <v>02 -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41823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TRANSFORMERS: AGE OF EXTINCTION</v>
      </c>
      <c r="D14" s="4" t="str">
        <f>'WEEKLY COMPETITIVE REPORT'!D14</f>
        <v>TRANSFORMERJI: DOBA IZUMRTJA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30789.32817251866</v>
      </c>
      <c r="J14" s="14">
        <f>'WEEKLY COMPETITIVE REPORT'!J14/Y4</f>
        <v>0</v>
      </c>
      <c r="K14" s="22">
        <f>'WEEKLY COMPETITIVE REPORT'!K14</f>
        <v>3695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2799.029833865333</v>
      </c>
      <c r="O14" s="37">
        <f>'WEEKLY COMPETITIVE REPORT'!O14</f>
        <v>11</v>
      </c>
      <c r="P14" s="14">
        <f>'WEEKLY COMPETITIVE REPORT'!P14/Y4</f>
        <v>59641.96848216754</v>
      </c>
      <c r="Q14" s="14">
        <f>'WEEKLY COMPETITIVE REPORT'!Q14/Y4</f>
        <v>0</v>
      </c>
      <c r="R14" s="22">
        <f>'WEEKLY COMPETITIVE REPORT'!R14</f>
        <v>8145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8457.285042853193</v>
      </c>
      <c r="V14" s="14">
        <f aca="true" t="shared" si="1" ref="V14:V20">P14/O14</f>
        <v>5421.9971347425035</v>
      </c>
      <c r="W14" s="25">
        <f aca="true" t="shared" si="2" ref="W14:W20">P14+U14</f>
        <v>68099.25352502073</v>
      </c>
      <c r="X14" s="22">
        <f>'WEEKLY COMPETITIVE REPORT'!X14</f>
        <v>1014</v>
      </c>
      <c r="Y14" s="56">
        <f>'WEEKLY COMPETITIVE REPORT'!Y14</f>
        <v>9159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HOW TO TRAIN YOUR DRAGON 2</v>
      </c>
      <c r="D15" s="4" t="str">
        <f>'WEEKLY COMPETITIVE REPORT'!D15</f>
        <v>KAKO IZURITI SVOJEGA ZMAJA 2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22</v>
      </c>
      <c r="I15" s="14">
        <f>'WEEKLY COMPETITIVE REPORT'!I15/Y4</f>
        <v>14441.526126624274</v>
      </c>
      <c r="J15" s="14">
        <f>'WEEKLY COMPETITIVE REPORT'!J15/Y4</f>
        <v>29608.791816422447</v>
      </c>
      <c r="K15" s="22">
        <f>'WEEKLY COMPETITIVE REPORT'!K15</f>
        <v>1828</v>
      </c>
      <c r="L15" s="22">
        <f>'WEEKLY COMPETITIVE REPORT'!L15</f>
        <v>3315</v>
      </c>
      <c r="M15" s="64">
        <f>'WEEKLY COMPETITIVE REPORT'!M15</f>
        <v>-51.22554741117699</v>
      </c>
      <c r="N15" s="14">
        <f t="shared" si="0"/>
        <v>656.4330057556489</v>
      </c>
      <c r="O15" s="37">
        <f>'WEEKLY COMPETITIVE REPORT'!O15</f>
        <v>22</v>
      </c>
      <c r="P15" s="14">
        <f>'WEEKLY COMPETITIVE REPORT'!P15/Y4</f>
        <v>32706.66298037047</v>
      </c>
      <c r="Q15" s="14">
        <f>'WEEKLY COMPETITIVE REPORT'!Q15/Y4</f>
        <v>81346.41968482167</v>
      </c>
      <c r="R15" s="22">
        <f>'WEEKLY COMPETITIVE REPORT'!R15</f>
        <v>4591</v>
      </c>
      <c r="S15" s="22">
        <f>'WEEKLY COMPETITIVE REPORT'!S15</f>
        <v>11404</v>
      </c>
      <c r="T15" s="64">
        <f>'WEEKLY COMPETITIVE REPORT'!T15</f>
        <v>-59.79335893688611</v>
      </c>
      <c r="U15" s="14">
        <f>'WEEKLY COMPETITIVE REPORT'!U15/Y4</f>
        <v>90804.53414431849</v>
      </c>
      <c r="V15" s="14">
        <f t="shared" si="1"/>
        <v>1486.6664991077487</v>
      </c>
      <c r="W15" s="25">
        <f t="shared" si="2"/>
        <v>123511.19712468896</v>
      </c>
      <c r="X15" s="22">
        <f>'WEEKLY COMPETITIVE REPORT'!X15</f>
        <v>12543</v>
      </c>
      <c r="Y15" s="56">
        <f>'WEEKLY COMPETITIVE REPORT'!Y15</f>
        <v>17134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NEIGHBORS</v>
      </c>
      <c r="D16" s="4" t="str">
        <f>'WEEKLY COMPETITIVE REPORT'!D16</f>
        <v>SOSEDI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8</v>
      </c>
      <c r="H16" s="37">
        <f>'WEEKLY COMPETITIVE REPORT'!H16</f>
        <v>9</v>
      </c>
      <c r="I16" s="14">
        <f>'WEEKLY COMPETITIVE REPORT'!I16/Y4</f>
        <v>6751.451479126347</v>
      </c>
      <c r="J16" s="14">
        <f>'WEEKLY COMPETITIVE REPORT'!J16/Y4</f>
        <v>9485.761680951064</v>
      </c>
      <c r="K16" s="22">
        <f>'WEEKLY COMPETITIVE REPORT'!K16</f>
        <v>900</v>
      </c>
      <c r="L16" s="22">
        <f>'WEEKLY COMPETITIVE REPORT'!L16</f>
        <v>1259</v>
      </c>
      <c r="M16" s="64">
        <f>'WEEKLY COMPETITIVE REPORT'!M16</f>
        <v>-28.825415330807346</v>
      </c>
      <c r="N16" s="14">
        <f t="shared" si="0"/>
        <v>750.161275458483</v>
      </c>
      <c r="O16" s="37">
        <f>'WEEKLY COMPETITIVE REPORT'!O16</f>
        <v>9</v>
      </c>
      <c r="P16" s="14">
        <f>'WEEKLY COMPETITIVE REPORT'!P16/Y4</f>
        <v>14198.230577826927</v>
      </c>
      <c r="Q16" s="14">
        <f>'WEEKLY COMPETITIVE REPORT'!Q16/Y4</f>
        <v>25642.797898811168</v>
      </c>
      <c r="R16" s="22">
        <f>'WEEKLY COMPETITIVE REPORT'!R16</f>
        <v>2092</v>
      </c>
      <c r="S16" s="22">
        <f>'WEEKLY COMPETITIVE REPORT'!S16</f>
        <v>3624</v>
      </c>
      <c r="T16" s="64">
        <f>'WEEKLY COMPETITIVE REPORT'!T16</f>
        <v>-44.63072776280323</v>
      </c>
      <c r="U16" s="14">
        <f>'WEEKLY COMPETITIVE REPORT'!U16/Y4</f>
        <v>220772.7398396461</v>
      </c>
      <c r="V16" s="14">
        <f t="shared" si="1"/>
        <v>1577.5811753141031</v>
      </c>
      <c r="W16" s="25">
        <f t="shared" si="2"/>
        <v>234970.97041747303</v>
      </c>
      <c r="X16" s="22">
        <f>'WEEKLY COMPETITIVE REPORT'!X16</f>
        <v>31769</v>
      </c>
      <c r="Y16" s="56">
        <f>'WEEKLY COMPETITIVE REPORT'!Y16</f>
        <v>33861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MILLION WAYS TO DIE IN THE WEST</v>
      </c>
      <c r="D17" s="4" t="str">
        <f>'WEEKLY COMPETITIVE REPORT'!D17</f>
        <v>KAKO NE UMRETI NA ZAHODU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9</v>
      </c>
      <c r="I17" s="14">
        <f>'WEEKLY COMPETITIVE REPORT'!I17/Y4</f>
        <v>6168.095106441802</v>
      </c>
      <c r="J17" s="14">
        <f>'WEEKLY COMPETITIVE REPORT'!J17/Y4</f>
        <v>10771.357478573404</v>
      </c>
      <c r="K17" s="22">
        <f>'WEEKLY COMPETITIVE REPORT'!K17</f>
        <v>836</v>
      </c>
      <c r="L17" s="22">
        <f>'WEEKLY COMPETITIVE REPORT'!L17</f>
        <v>1386</v>
      </c>
      <c r="M17" s="64">
        <f>'WEEKLY COMPETITIVE REPORT'!M17</f>
        <v>-42.73613963039015</v>
      </c>
      <c r="N17" s="14">
        <f t="shared" si="0"/>
        <v>685.3439007157558</v>
      </c>
      <c r="O17" s="37">
        <f>'WEEKLY COMPETITIVE REPORT'!O17</f>
        <v>9</v>
      </c>
      <c r="P17" s="14">
        <f>'WEEKLY COMPETITIVE REPORT'!P17/Y4</f>
        <v>12793.75172795134</v>
      </c>
      <c r="Q17" s="14">
        <f>'WEEKLY COMPETITIVE REPORT'!Q17/Y4</f>
        <v>29006.082388719933</v>
      </c>
      <c r="R17" s="22">
        <f>'WEEKLY COMPETITIVE REPORT'!R17</f>
        <v>1890</v>
      </c>
      <c r="S17" s="22">
        <f>'WEEKLY COMPETITIVE REPORT'!S17</f>
        <v>4032</v>
      </c>
      <c r="T17" s="64">
        <f>'WEEKLY COMPETITIVE REPORT'!T17</f>
        <v>-55.89286565314779</v>
      </c>
      <c r="U17" s="14">
        <f>'WEEKLY COMPETITIVE REPORT'!U17/Y4</f>
        <v>73541.60906828863</v>
      </c>
      <c r="V17" s="14">
        <f t="shared" si="1"/>
        <v>1421.527969772371</v>
      </c>
      <c r="W17" s="25">
        <f t="shared" si="2"/>
        <v>86335.36079623997</v>
      </c>
      <c r="X17" s="22">
        <f>'WEEKLY COMPETITIVE REPORT'!X17</f>
        <v>10362</v>
      </c>
      <c r="Y17" s="56">
        <f>'WEEKLY COMPETITIVE REPORT'!Y17</f>
        <v>12252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MALEFICENT</v>
      </c>
      <c r="D18" s="4" t="str">
        <f>'WEEKLY COMPETITIVE REPORT'!D18</f>
        <v>ZLOHOTNICA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5</v>
      </c>
      <c r="H18" s="37">
        <f>'WEEKLY COMPETITIVE REPORT'!H18</f>
        <v>16</v>
      </c>
      <c r="I18" s="14">
        <f>'WEEKLY COMPETITIVE REPORT'!I18/Y4</f>
        <v>5330.384296378214</v>
      </c>
      <c r="J18" s="14">
        <f>'WEEKLY COMPETITIVE REPORT'!J18/Y4</f>
        <v>8310.7547691457</v>
      </c>
      <c r="K18" s="22">
        <f>'WEEKLY COMPETITIVE REPORT'!K18</f>
        <v>694</v>
      </c>
      <c r="L18" s="22">
        <f>'WEEKLY COMPETITIVE REPORT'!L18</f>
        <v>1102</v>
      </c>
      <c r="M18" s="64">
        <f>'WEEKLY COMPETITIVE REPORT'!M18</f>
        <v>-35.86161011310712</v>
      </c>
      <c r="N18" s="14">
        <f t="shared" si="0"/>
        <v>333.14901852363835</v>
      </c>
      <c r="O18" s="37">
        <f>'WEEKLY COMPETITIVE REPORT'!O18</f>
        <v>16</v>
      </c>
      <c r="P18" s="14">
        <f>'WEEKLY COMPETITIVE REPORT'!P18/Y4</f>
        <v>11900.746474979263</v>
      </c>
      <c r="Q18" s="14">
        <f>'WEEKLY COMPETITIVE REPORT'!Q18/Y4</f>
        <v>25240.53082665192</v>
      </c>
      <c r="R18" s="22">
        <f>'WEEKLY COMPETITIVE REPORT'!R18</f>
        <v>1701</v>
      </c>
      <c r="S18" s="22">
        <f>'WEEKLY COMPETITIVE REPORT'!S18</f>
        <v>3535</v>
      </c>
      <c r="T18" s="64">
        <f>'WEEKLY COMPETITIVE REPORT'!T18</f>
        <v>-52.85064899501616</v>
      </c>
      <c r="U18" s="14">
        <f>'WEEKLY COMPETITIVE REPORT'!U18/Y4</f>
        <v>94683.4393143489</v>
      </c>
      <c r="V18" s="14">
        <f t="shared" si="1"/>
        <v>743.796654686204</v>
      </c>
      <c r="W18" s="25">
        <f t="shared" si="2"/>
        <v>106584.18578932816</v>
      </c>
      <c r="X18" s="22">
        <f>'WEEKLY COMPETITIVE REPORT'!X18</f>
        <v>13231</v>
      </c>
      <c r="Y18" s="56">
        <f>'WEEKLY COMPETITIVE REPORT'!Y18</f>
        <v>14932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RIO 2</v>
      </c>
      <c r="D19" s="4" t="str">
        <f>'WEEKLY COMPETITIVE REPORT'!D19</f>
        <v>RIO 2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12</v>
      </c>
      <c r="H19" s="37">
        <f>'WEEKLY COMPETITIVE REPORT'!H19</f>
        <v>23</v>
      </c>
      <c r="I19" s="14">
        <f>'WEEKLY COMPETITIVE REPORT'!I19/Y4</f>
        <v>2558.750345590268</v>
      </c>
      <c r="J19" s="14">
        <f>'WEEKLY COMPETITIVE REPORT'!J19/Y4</f>
        <v>2679.0157589162286</v>
      </c>
      <c r="K19" s="22">
        <f>'WEEKLY COMPETITIVE REPORT'!K19</f>
        <v>379</v>
      </c>
      <c r="L19" s="22">
        <f>'WEEKLY COMPETITIVE REPORT'!L19</f>
        <v>369</v>
      </c>
      <c r="M19" s="64">
        <f>'WEEKLY COMPETITIVE REPORT'!M19</f>
        <v>-4.489164086687296</v>
      </c>
      <c r="N19" s="14">
        <f t="shared" si="0"/>
        <v>111.25001502566383</v>
      </c>
      <c r="O19" s="37">
        <f>'WEEKLY COMPETITIVE REPORT'!O19</f>
        <v>23</v>
      </c>
      <c r="P19" s="14">
        <f>'WEEKLY COMPETITIVE REPORT'!P19/Y4</f>
        <v>5418.855405031794</v>
      </c>
      <c r="Q19" s="14">
        <f>'WEEKLY COMPETITIVE REPORT'!Q19/Y4</f>
        <v>13990.876416920099</v>
      </c>
      <c r="R19" s="22">
        <f>'WEEKLY COMPETITIVE REPORT'!R19</f>
        <v>820</v>
      </c>
      <c r="S19" s="22">
        <f>'WEEKLY COMPETITIVE REPORT'!S19</f>
        <v>2019</v>
      </c>
      <c r="T19" s="64">
        <f>'WEEKLY COMPETITIVE REPORT'!T19</f>
        <v>-61.2686493429503</v>
      </c>
      <c r="U19" s="14">
        <f>'WEEKLY COMPETITIVE REPORT'!U19/Y4</f>
        <v>458863.6991982306</v>
      </c>
      <c r="V19" s="14">
        <f t="shared" si="1"/>
        <v>235.60240891442584</v>
      </c>
      <c r="W19" s="25">
        <f t="shared" si="2"/>
        <v>464282.5546032624</v>
      </c>
      <c r="X19" s="22">
        <f>'WEEKLY COMPETITIVE REPORT'!X19</f>
        <v>63405</v>
      </c>
      <c r="Y19" s="56">
        <f>'WEEKLY COMPETITIVE REPORT'!Y19</f>
        <v>64225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ADORE</v>
      </c>
      <c r="D20" s="4" t="str">
        <f>'WEEKLY COMPETITIVE REPORT'!D20</f>
        <v>OBČUDOVANI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1</v>
      </c>
      <c r="H20" s="37">
        <f>'WEEKLY COMPETITIVE REPORT'!H20</f>
        <v>10</v>
      </c>
      <c r="I20" s="14">
        <f>'WEEKLY COMPETITIVE REPORT'!I20/Y4</f>
        <v>2365.219795410561</v>
      </c>
      <c r="J20" s="14">
        <f>'WEEKLY COMPETITIVE REPORT'!J20/Y4</f>
        <v>0</v>
      </c>
      <c r="K20" s="22">
        <f>'WEEKLY COMPETITIVE REPORT'!K20</f>
        <v>305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236.52197954105608</v>
      </c>
      <c r="O20" s="37">
        <f>'WEEKLY COMPETITIVE REPORT'!O20</f>
        <v>10</v>
      </c>
      <c r="P20" s="14">
        <f>'WEEKLY COMPETITIVE REPORT'!P20/Y4</f>
        <v>4608.791816422449</v>
      </c>
      <c r="Q20" s="14">
        <f>'WEEKLY COMPETITIVE REPORT'!Q20/Y4</f>
        <v>0</v>
      </c>
      <c r="R20" s="22">
        <f>'WEEKLY COMPETITIVE REPORT'!R20</f>
        <v>669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460.87918164224493</v>
      </c>
      <c r="W20" s="25">
        <f t="shared" si="2"/>
        <v>4608.791816422449</v>
      </c>
      <c r="X20" s="22">
        <f>'WEEKLY COMPETITIVE REPORT'!X20</f>
        <v>0</v>
      </c>
      <c r="Y20" s="56">
        <f>'WEEKLY COMPETITIVE REPORT'!Y20</f>
        <v>669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X-MEN DAYS OF FUTURE PAST</v>
      </c>
      <c r="D21" s="4" t="str">
        <f>'WEEKLY COMPETITIVE REPORT'!D21</f>
        <v>MOŽJE X: DNEVI PRIHODNJE PRETEKLOSTI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12</v>
      </c>
      <c r="I21" s="14">
        <f>'WEEKLY COMPETITIVE REPORT'!I21/Y4</f>
        <v>1802.5988388166988</v>
      </c>
      <c r="J21" s="14">
        <f>'WEEKLY COMPETITIVE REPORT'!J21/Y4</f>
        <v>4181.642244954382</v>
      </c>
      <c r="K21" s="22">
        <f>'WEEKLY COMPETITIVE REPORT'!K21</f>
        <v>225</v>
      </c>
      <c r="L21" s="22">
        <f>'WEEKLY COMPETITIVE REPORT'!L21</f>
        <v>513</v>
      </c>
      <c r="M21" s="64">
        <f>'WEEKLY COMPETITIVE REPORT'!M21</f>
        <v>-56.892561983471076</v>
      </c>
      <c r="N21" s="14">
        <f aca="true" t="shared" si="3" ref="N21:N33">I21/H21</f>
        <v>150.21656990139158</v>
      </c>
      <c r="O21" s="37">
        <f>'WEEKLY COMPETITIVE REPORT'!O21</f>
        <v>12</v>
      </c>
      <c r="P21" s="14">
        <f>'WEEKLY COMPETITIVE REPORT'!P21/Y4</f>
        <v>4214.818910699474</v>
      </c>
      <c r="Q21" s="14">
        <f>'WEEKLY COMPETITIVE REPORT'!Q21/Y4</f>
        <v>10471.385125794857</v>
      </c>
      <c r="R21" s="22">
        <f>'WEEKLY COMPETITIVE REPORT'!R21</f>
        <v>564</v>
      </c>
      <c r="S21" s="22">
        <f>'WEEKLY COMPETITIVE REPORT'!S21</f>
        <v>1375</v>
      </c>
      <c r="T21" s="64">
        <f>'WEEKLY COMPETITIVE REPORT'!T21</f>
        <v>-59.74917491749175</v>
      </c>
      <c r="U21" s="14">
        <f>'WEEKLY COMPETITIVE REPORT'!U21/Y4</f>
        <v>85445.12026541332</v>
      </c>
      <c r="V21" s="14">
        <f aca="true" t="shared" si="4" ref="V21:V33">P21/O21</f>
        <v>351.2349092249562</v>
      </c>
      <c r="W21" s="25">
        <f aca="true" t="shared" si="5" ref="W21:W33">P21+U21</f>
        <v>89659.93917611279</v>
      </c>
      <c r="X21" s="22">
        <f>'WEEKLY COMPETITIVE REPORT'!X21</f>
        <v>11404</v>
      </c>
      <c r="Y21" s="56">
        <f>'WEEKLY COMPETITIVE REPORT'!Y21</f>
        <v>11968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OTHER WOMAN</v>
      </c>
      <c r="D22" s="4" t="str">
        <f>'WEEKLY COMPETITIVE REPORT'!D22</f>
        <v>MAŠČEVANJE V VISKOIH PETAH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10</v>
      </c>
      <c r="H22" s="37">
        <f>'WEEKLY COMPETITIVE REPORT'!H22</f>
        <v>9</v>
      </c>
      <c r="I22" s="14">
        <f>'WEEKLY COMPETITIVE REPORT'!I22/Y4</f>
        <v>2004.423555432679</v>
      </c>
      <c r="J22" s="14">
        <f>'WEEKLY COMPETITIVE REPORT'!J22/Y4</f>
        <v>2361.0727121924247</v>
      </c>
      <c r="K22" s="22">
        <f>'WEEKLY COMPETITIVE REPORT'!K22</f>
        <v>243</v>
      </c>
      <c r="L22" s="22">
        <f>'WEEKLY COMPETITIVE REPORT'!L22</f>
        <v>295</v>
      </c>
      <c r="M22" s="64">
        <f>'WEEKLY COMPETITIVE REPORT'!M22</f>
        <v>-15.105386416861819</v>
      </c>
      <c r="N22" s="14">
        <f t="shared" si="3"/>
        <v>222.71372838140877</v>
      </c>
      <c r="O22" s="37">
        <f>'WEEKLY COMPETITIVE REPORT'!O22</f>
        <v>9</v>
      </c>
      <c r="P22" s="14">
        <f>'WEEKLY COMPETITIVE REPORT'!P22/Y4</f>
        <v>4017.141277301631</v>
      </c>
      <c r="Q22" s="14">
        <f>'WEEKLY COMPETITIVE REPORT'!Q22/Y4</f>
        <v>6902.128836051977</v>
      </c>
      <c r="R22" s="22">
        <f>'WEEKLY COMPETITIVE REPORT'!R22</f>
        <v>531</v>
      </c>
      <c r="S22" s="22">
        <f>'WEEKLY COMPETITIVE REPORT'!S22</f>
        <v>913</v>
      </c>
      <c r="T22" s="64">
        <f>'WEEKLY COMPETITIVE REPORT'!T22</f>
        <v>-41.79851792509513</v>
      </c>
      <c r="U22" s="14">
        <f>'WEEKLY COMPETITIVE REPORT'!U22/Y4</f>
        <v>211219.24246613213</v>
      </c>
      <c r="V22" s="14">
        <f t="shared" si="4"/>
        <v>446.3490308112923</v>
      </c>
      <c r="W22" s="25">
        <f t="shared" si="5"/>
        <v>215236.38374343375</v>
      </c>
      <c r="X22" s="22">
        <f>'WEEKLY COMPETITIVE REPORT'!X22</f>
        <v>29658</v>
      </c>
      <c r="Y22" s="56">
        <f>'WEEKLY COMPETITIVE REPORT'!Y22</f>
        <v>30189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EDGE OF TOMORROW</v>
      </c>
      <c r="D23" s="4" t="str">
        <f>'WEEKLY COMPETITIVE REPORT'!D23</f>
        <v>NA ROBU JUTRIŠNJEGA DNE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9</v>
      </c>
      <c r="I23" s="14">
        <f>'WEEKLY COMPETITIVE REPORT'!I23/Y4</f>
        <v>1661.5980094000552</v>
      </c>
      <c r="J23" s="14">
        <f>'WEEKLY COMPETITIVE REPORT'!J23/Y4</f>
        <v>3175.283384019906</v>
      </c>
      <c r="K23" s="22">
        <f>'WEEKLY COMPETITIVE REPORT'!K23</f>
        <v>180</v>
      </c>
      <c r="L23" s="22">
        <f>'WEEKLY COMPETITIVE REPORT'!L23</f>
        <v>343</v>
      </c>
      <c r="M23" s="64">
        <f>'WEEKLY COMPETITIVE REPORT'!M23</f>
        <v>-47.6708750544188</v>
      </c>
      <c r="N23" s="14">
        <f t="shared" si="3"/>
        <v>184.62200104445057</v>
      </c>
      <c r="O23" s="37">
        <f>'WEEKLY COMPETITIVE REPORT'!O23</f>
        <v>9</v>
      </c>
      <c r="P23" s="14">
        <f>'WEEKLY COMPETITIVE REPORT'!P23/Y4</f>
        <v>2649.9861763892727</v>
      </c>
      <c r="Q23" s="14">
        <f>'WEEKLY COMPETITIVE REPORT'!Q23/Y4</f>
        <v>7438.484932264307</v>
      </c>
      <c r="R23" s="22">
        <f>'WEEKLY COMPETITIVE REPORT'!R23</f>
        <v>324</v>
      </c>
      <c r="S23" s="22">
        <f>'WEEKLY COMPETITIVE REPORT'!S23</f>
        <v>861</v>
      </c>
      <c r="T23" s="64">
        <f>'WEEKLY COMPETITIVE REPORT'!T23</f>
        <v>-64.37465155175619</v>
      </c>
      <c r="U23" s="14">
        <f>'WEEKLY COMPETITIVE REPORT'!U23/Y4</f>
        <v>39688.968758639756</v>
      </c>
      <c r="V23" s="14">
        <f t="shared" si="4"/>
        <v>294.44290848769697</v>
      </c>
      <c r="W23" s="25">
        <f t="shared" si="5"/>
        <v>42338.954935029025</v>
      </c>
      <c r="X23" s="22">
        <f>'WEEKLY COMPETITIVE REPORT'!X23</f>
        <v>4763</v>
      </c>
      <c r="Y23" s="56">
        <f>'WEEKLY COMPETITIVE REPORT'!Y23</f>
        <v>5087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GRACE OF MONACO</v>
      </c>
      <c r="D24" s="4" t="str">
        <f>'WEEKLY COMPETITIVE REPORT'!D24</f>
        <v>GRACE MONAŠKA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6</v>
      </c>
      <c r="H24" s="37">
        <f>'WEEKLY COMPETITIVE REPORT'!H24</f>
        <v>11</v>
      </c>
      <c r="I24" s="14">
        <f>'WEEKLY COMPETITIVE REPORT'!I24/Y4</f>
        <v>1175.0069118053634</v>
      </c>
      <c r="J24" s="14">
        <f>'WEEKLY COMPETITIVE REPORT'!J24/Y4</f>
        <v>1790.157589162289</v>
      </c>
      <c r="K24" s="22">
        <f>'WEEKLY COMPETITIVE REPORT'!K24</f>
        <v>156</v>
      </c>
      <c r="L24" s="22">
        <f>'WEEKLY COMPETITIVE REPORT'!L24</f>
        <v>244</v>
      </c>
      <c r="M24" s="64">
        <f>'WEEKLY COMPETITIVE REPORT'!M24</f>
        <v>-34.36293436293437</v>
      </c>
      <c r="N24" s="14">
        <f t="shared" si="3"/>
        <v>106.81881016412395</v>
      </c>
      <c r="O24" s="37">
        <f>'WEEKLY COMPETITIVE REPORT'!O24</f>
        <v>11</v>
      </c>
      <c r="P24" s="14">
        <f>'WEEKLY COMPETITIVE REPORT'!P24/Y4</f>
        <v>2586.397567044512</v>
      </c>
      <c r="Q24" s="14">
        <f>'WEEKLY COMPETITIVE REPORT'!Q24/Y4</f>
        <v>6068.5651092065245</v>
      </c>
      <c r="R24" s="22">
        <f>'WEEKLY COMPETITIVE REPORT'!R24</f>
        <v>371</v>
      </c>
      <c r="S24" s="22">
        <f>'WEEKLY COMPETITIVE REPORT'!S24</f>
        <v>852</v>
      </c>
      <c r="T24" s="64">
        <f>'WEEKLY COMPETITIVE REPORT'!T24</f>
        <v>-57.380410022779046</v>
      </c>
      <c r="U24" s="14">
        <f>'WEEKLY COMPETITIVE REPORT'!U24/Y4</f>
        <v>44177.495161736246</v>
      </c>
      <c r="V24" s="14">
        <f t="shared" si="4"/>
        <v>235.1270515495011</v>
      </c>
      <c r="W24" s="25">
        <f t="shared" si="5"/>
        <v>46763.89272878076</v>
      </c>
      <c r="X24" s="22">
        <f>'WEEKLY COMPETITIVE REPORT'!X24</f>
        <v>6425</v>
      </c>
      <c r="Y24" s="56">
        <f>'WEEKLY COMPETITIVE REPORT'!Y24</f>
        <v>6796</v>
      </c>
    </row>
    <row r="25" spans="1:25" ht="12.75">
      <c r="A25" s="50">
        <v>12</v>
      </c>
      <c r="B25" s="4">
        <f>'WEEKLY COMPETITIVE REPORT'!B25</f>
        <v>14</v>
      </c>
      <c r="C25" s="4" t="str">
        <f>'WEEKLY COMPETITIVE REPORT'!C25</f>
        <v>WALK OF SHAME</v>
      </c>
      <c r="D25" s="4" t="str">
        <f>'WEEKLY COMPETITIVE REPORT'!D25</f>
        <v>SEKS NA EKS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6</v>
      </c>
      <c r="H25" s="37">
        <f>'WEEKLY COMPETITIVE REPORT'!H25</f>
        <v>9</v>
      </c>
      <c r="I25" s="14">
        <f>'WEEKLY COMPETITIVE REPORT'!I25/Y4</f>
        <v>1343.654962676251</v>
      </c>
      <c r="J25" s="14">
        <f>'WEEKLY COMPETITIVE REPORT'!J25/Y4</f>
        <v>1342.2726016035388</v>
      </c>
      <c r="K25" s="22">
        <f>'WEEKLY COMPETITIVE REPORT'!K25</f>
        <v>180</v>
      </c>
      <c r="L25" s="22">
        <f>'WEEKLY COMPETITIVE REPORT'!L25</f>
        <v>174</v>
      </c>
      <c r="M25" s="64">
        <f>'WEEKLY COMPETITIVE REPORT'!M25</f>
        <v>0.10298661174046231</v>
      </c>
      <c r="N25" s="14">
        <f t="shared" si="3"/>
        <v>149.29499585291677</v>
      </c>
      <c r="O25" s="37">
        <f>'WEEKLY COMPETITIVE REPORT'!O25</f>
        <v>9</v>
      </c>
      <c r="P25" s="14">
        <f>'WEEKLY COMPETITIVE REPORT'!P25/Y4</f>
        <v>2397.0141000829417</v>
      </c>
      <c r="Q25" s="14">
        <f>'WEEKLY COMPETITIVE REPORT'!Q25/Y4</f>
        <v>3432.4025435443737</v>
      </c>
      <c r="R25" s="22">
        <f>'WEEKLY COMPETITIVE REPORT'!R25</f>
        <v>346</v>
      </c>
      <c r="S25" s="22">
        <f>'WEEKLY COMPETITIVE REPORT'!S25</f>
        <v>474</v>
      </c>
      <c r="T25" s="64">
        <f>'WEEKLY COMPETITIVE REPORT'!T25</f>
        <v>-30.165122835279902</v>
      </c>
      <c r="U25" s="14">
        <f>'WEEKLY COMPETITIVE REPORT'!U25/Y4</f>
        <v>24983.411667127453</v>
      </c>
      <c r="V25" s="14">
        <f t="shared" si="4"/>
        <v>266.33490000921574</v>
      </c>
      <c r="W25" s="25">
        <f t="shared" si="5"/>
        <v>27380.425767210396</v>
      </c>
      <c r="X25" s="22">
        <f>'WEEKLY COMPETITIVE REPORT'!X25</f>
        <v>3553</v>
      </c>
      <c r="Y25" s="56">
        <f>'WEEKLY COMPETITIVE REPORT'!Y25</f>
        <v>3899</v>
      </c>
    </row>
    <row r="26" spans="1:25" ht="12.75" customHeight="1">
      <c r="A26" s="50">
        <v>13</v>
      </c>
      <c r="B26" s="4">
        <f>'WEEKLY COMPETITIVE REPORT'!B26</f>
        <v>15</v>
      </c>
      <c r="C26" s="4" t="str">
        <f>'WEEKLY COMPETITIVE REPORT'!C26</f>
        <v>ONLY LOVERS LEFT ALIVE</v>
      </c>
      <c r="D26" s="4" t="str">
        <f>'WEEKLY COMPETITIVE REPORT'!D26</f>
        <v>VEČNA LJUBIMCA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2</v>
      </c>
      <c r="H26" s="37">
        <f>'WEEKLY COMPETITIVE REPORT'!H26</f>
        <v>1</v>
      </c>
      <c r="I26" s="14">
        <f>'WEEKLY COMPETITIVE REPORT'!I26/Y4</f>
        <v>790.710533591374</v>
      </c>
      <c r="J26" s="14">
        <f>'WEEKLY COMPETITIVE REPORT'!J26/Y4</f>
        <v>960.7409455349737</v>
      </c>
      <c r="K26" s="22">
        <f>'WEEKLY COMPETITIVE REPORT'!K26</f>
        <v>123</v>
      </c>
      <c r="L26" s="22">
        <f>'WEEKLY COMPETITIVE REPORT'!L26</f>
        <v>149</v>
      </c>
      <c r="M26" s="64">
        <f>'WEEKLY COMPETITIVE REPORT'!M26</f>
        <v>-17.697841726618705</v>
      </c>
      <c r="N26" s="14">
        <f t="shared" si="3"/>
        <v>790.710533591374</v>
      </c>
      <c r="O26" s="37">
        <f>'WEEKLY COMPETITIVE REPORT'!O26</f>
        <v>1</v>
      </c>
      <c r="P26" s="14">
        <f>'WEEKLY COMPETITIVE REPORT'!P26/Y4</f>
        <v>2108.100635886093</v>
      </c>
      <c r="Q26" s="14">
        <f>'WEEKLY COMPETITIVE REPORT'!Q26/Y4</f>
        <v>2102.5711915952447</v>
      </c>
      <c r="R26" s="22">
        <f>'WEEKLY COMPETITIVE REPORT'!R26</f>
        <v>357</v>
      </c>
      <c r="S26" s="22">
        <f>'WEEKLY COMPETITIVE REPORT'!S26</f>
        <v>335</v>
      </c>
      <c r="T26" s="64">
        <f>'WEEKLY COMPETITIVE REPORT'!T26</f>
        <v>0.2629848783694939</v>
      </c>
      <c r="U26" s="14">
        <f>'WEEKLY COMPETITIVE REPORT'!U26/Y4</f>
        <v>7573.9563173901015</v>
      </c>
      <c r="V26" s="14">
        <f t="shared" si="4"/>
        <v>2108.100635886093</v>
      </c>
      <c r="W26" s="25">
        <f t="shared" si="5"/>
        <v>9682.056953276195</v>
      </c>
      <c r="X26" s="22">
        <f>'WEEKLY COMPETITIVE REPORT'!X26</f>
        <v>1307</v>
      </c>
      <c r="Y26" s="56">
        <f>'WEEKLY COMPETITIVE REPORT'!Y26</f>
        <v>1664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HOUSE OF MAGIC</v>
      </c>
      <c r="D27" s="4" t="str">
        <f>'WEEKLY COMPETITIVE REPORT'!D27</f>
        <v>HIŠA VELIKEGA ČARODEJA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5</v>
      </c>
      <c r="H27" s="37">
        <f>'WEEKLY COMPETITIVE REPORT'!H27</f>
        <v>7</v>
      </c>
      <c r="I27" s="14">
        <f>'WEEKLY COMPETITIVE REPORT'!I27/Y4</f>
        <v>975.9469173348078</v>
      </c>
      <c r="J27" s="14">
        <f>'WEEKLY COMPETITIVE REPORT'!J27/Y17</f>
        <v>0.12691805419523344</v>
      </c>
      <c r="K27" s="22">
        <f>'WEEKLY COMPETITIVE REPORT'!K27</f>
        <v>129</v>
      </c>
      <c r="L27" s="22">
        <f>'WEEKLY COMPETITIVE REPORT'!L27</f>
        <v>344</v>
      </c>
      <c r="M27" s="64">
        <f>'WEEKLY COMPETITIVE REPORT'!M27</f>
        <v>-54.59807073954984</v>
      </c>
      <c r="N27" s="14">
        <f t="shared" si="3"/>
        <v>139.42098819068684</v>
      </c>
      <c r="O27" s="37">
        <f>'WEEKLY COMPETITIVE REPORT'!O27</f>
        <v>7</v>
      </c>
      <c r="P27" s="14">
        <f>'WEEKLY COMPETITIVE REPORT'!P27/Y4</f>
        <v>2090.1299419408347</v>
      </c>
      <c r="Q27" s="14">
        <f>'WEEKLY COMPETITIVE REPORT'!Q27/Y17</f>
        <v>0.45494613124387856</v>
      </c>
      <c r="R27" s="22">
        <f>'WEEKLY COMPETITIVE REPORT'!R27</f>
        <v>326</v>
      </c>
      <c r="S27" s="22">
        <f>'WEEKLY COMPETITIVE REPORT'!S27</f>
        <v>1178</v>
      </c>
      <c r="T27" s="64">
        <f>'WEEKLY COMPETITIVE REPORT'!T27</f>
        <v>-72.8740581270183</v>
      </c>
      <c r="U27" s="14">
        <f>'WEEKLY COMPETITIVE REPORT'!U27/Y17</f>
        <v>1.667238001958864</v>
      </c>
      <c r="V27" s="14">
        <f t="shared" si="4"/>
        <v>298.58999170583354</v>
      </c>
      <c r="W27" s="25">
        <f t="shared" si="5"/>
        <v>2091.7971799427937</v>
      </c>
      <c r="X27" s="22">
        <f>'WEEKLY COMPETITIVE REPORT'!X27</f>
        <v>4301</v>
      </c>
      <c r="Y27" s="56">
        <f>'WEEKLY COMPETITIVE REPORT'!Y27</f>
        <v>4627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9 MOIS FERME</v>
      </c>
      <c r="D28" s="4" t="str">
        <f>'WEEKLY COMPETITIVE REPORT'!D28</f>
        <v>9 MESECEV ŠOKA</v>
      </c>
      <c r="E28" s="4" t="str">
        <f>'WEEKLY COMPETITIVE REPORT'!E28</f>
        <v>IND</v>
      </c>
      <c r="F28" s="4" t="str">
        <f>'WEEKLY COMPETITIVE REPORT'!F28</f>
        <v>Karantanija</v>
      </c>
      <c r="G28" s="37">
        <f>'WEEKLY COMPETITIVE REPORT'!G28</f>
        <v>2</v>
      </c>
      <c r="H28" s="37">
        <f>'WEEKLY COMPETITIVE REPORT'!H28</f>
        <v>9</v>
      </c>
      <c r="I28" s="14">
        <f>'WEEKLY COMPETITIVE REPORT'!I28/Y4</f>
        <v>949.6820569532762</v>
      </c>
      <c r="J28" s="14">
        <f>'WEEKLY COMPETITIVE REPORT'!J28/Y17</f>
        <v>0.12757100881488737</v>
      </c>
      <c r="K28" s="22">
        <f>'WEEKLY COMPETITIVE REPORT'!K28</f>
        <v>136</v>
      </c>
      <c r="L28" s="22">
        <f>'WEEKLY COMPETITIVE REPORT'!L28</f>
        <v>277</v>
      </c>
      <c r="M28" s="64">
        <f>'WEEKLY COMPETITIVE REPORT'!M28</f>
        <v>-56.046065259117086</v>
      </c>
      <c r="N28" s="14">
        <f t="shared" si="3"/>
        <v>105.52022855036402</v>
      </c>
      <c r="O28" s="37">
        <f>'WEEKLY COMPETITIVE REPORT'!O28</f>
        <v>9</v>
      </c>
      <c r="P28" s="14">
        <f>'WEEKLY COMPETITIVE REPORT'!P28/Y4</f>
        <v>1640.8625933093724</v>
      </c>
      <c r="Q28" s="14">
        <f>'WEEKLY COMPETITIVE REPORT'!Q28/Y17</f>
        <v>0.3444335618674502</v>
      </c>
      <c r="R28" s="22">
        <f>'WEEKLY COMPETITIVE REPORT'!R28</f>
        <v>233</v>
      </c>
      <c r="S28" s="22">
        <f>'WEEKLY COMPETITIVE REPORT'!S28</f>
        <v>809</v>
      </c>
      <c r="T28" s="64">
        <f>'WEEKLY COMPETITIVE REPORT'!T28</f>
        <v>-71.87203791469194</v>
      </c>
      <c r="U28" s="14">
        <f>'WEEKLY COMPETITIVE REPORT'!U28/Y17</f>
        <v>0.3444335618674502</v>
      </c>
      <c r="V28" s="14">
        <f t="shared" si="4"/>
        <v>182.3180659232636</v>
      </c>
      <c r="W28" s="25">
        <f t="shared" si="5"/>
        <v>1641.2070268712398</v>
      </c>
      <c r="X28" s="22">
        <f>'WEEKLY COMPETITIVE REPORT'!W29</f>
        <v>71296</v>
      </c>
      <c r="Y28" s="56">
        <f>'WEEKLY COMPETITIVE REPORT'!X29</f>
        <v>11950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GODZILLA (2014)</v>
      </c>
      <c r="D29" s="4" t="str">
        <f>'WEEKLY COMPETITIVE REPORT'!D29</f>
        <v>GODZILA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7</v>
      </c>
      <c r="H29" s="37">
        <f>'WEEKLY COMPETITIVE REPORT'!H29</f>
        <v>12</v>
      </c>
      <c r="I29" s="14">
        <f>'WEEKLY COMPETITIVE REPORT'!I29/Y4</f>
        <v>653.856787392867</v>
      </c>
      <c r="J29" s="14">
        <f>'WEEKLY COMPETITIVE REPORT'!J29/Y17</f>
        <v>0.08863858961802155</v>
      </c>
      <c r="K29" s="22">
        <f>'WEEKLY COMPETITIVE REPORT'!K29</f>
        <v>85</v>
      </c>
      <c r="L29" s="22">
        <f>'WEEKLY COMPETITIVE REPORT'!L29</f>
        <v>199</v>
      </c>
      <c r="M29" s="64">
        <f>'WEEKLY COMPETITIVE REPORT'!M29</f>
        <v>-56.445672191528544</v>
      </c>
      <c r="N29" s="14">
        <f t="shared" si="3"/>
        <v>54.48806561607225</v>
      </c>
      <c r="O29" s="37">
        <f>'WEEKLY COMPETITIVE REPORT'!O29</f>
        <v>12</v>
      </c>
      <c r="P29" s="14">
        <f>'WEEKLY COMPETITIVE REPORT'!P29/Y4</f>
        <v>1593.8623168371578</v>
      </c>
      <c r="Q29" s="14">
        <f>'WEEKLY COMPETITIVE REPORT'!Q29/Y17</f>
        <v>0.3157035586026771</v>
      </c>
      <c r="R29" s="22">
        <f>'WEEKLY COMPETITIVE REPORT'!R29</f>
        <v>221</v>
      </c>
      <c r="S29" s="22">
        <f>'WEEKLY COMPETITIVE REPORT'!S29</f>
        <v>692</v>
      </c>
      <c r="T29" s="64">
        <f>'WEEKLY COMPETITIVE REPORT'!T29</f>
        <v>-70.19131334022751</v>
      </c>
      <c r="U29" s="14" t="e">
        <f>'WEEKLY COMPETITIVE REPORT'!#REF!/Y4</f>
        <v>#REF!</v>
      </c>
      <c r="V29" s="14">
        <f t="shared" si="4"/>
        <v>132.82185973642981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12171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179</v>
      </c>
      <c r="I34" s="32">
        <f>SUM(I14:I33)</f>
        <v>79762.23389549351</v>
      </c>
      <c r="J34" s="31">
        <f>SUM(J14:J33)</f>
        <v>74667.19410912898</v>
      </c>
      <c r="K34" s="31">
        <f>SUM(K14:K33)</f>
        <v>10094</v>
      </c>
      <c r="L34" s="31">
        <f>SUM(L14:L33)</f>
        <v>9969</v>
      </c>
      <c r="M34" s="64">
        <f>'WEEKLY COMPETITIVE REPORT'!M34</f>
        <v>-0.8897591810093104</v>
      </c>
      <c r="N34" s="32">
        <f>I34/H34</f>
        <v>445.59907204186317</v>
      </c>
      <c r="O34" s="40">
        <f>'WEEKLY COMPETITIVE REPORT'!O34</f>
        <v>179</v>
      </c>
      <c r="P34" s="31">
        <f>SUM(P14:P33)</f>
        <v>164567.32098424106</v>
      </c>
      <c r="Q34" s="31">
        <f>SUM(Q14:Q33)</f>
        <v>211643.3600376338</v>
      </c>
      <c r="R34" s="31">
        <f>SUM(R14:R33)</f>
        <v>23181</v>
      </c>
      <c r="S34" s="31">
        <f>SUM(S14:S33)</f>
        <v>32103</v>
      </c>
      <c r="T34" s="65">
        <f>P34/Q34-100%</f>
        <v>-0.22243097560453495</v>
      </c>
      <c r="U34" s="31" t="e">
        <f>SUM(U14:U33)</f>
        <v>#REF!</v>
      </c>
      <c r="V34" s="32">
        <f>P34/O34</f>
        <v>919.3705082918494</v>
      </c>
      <c r="W34" s="31" t="e">
        <f>SUM(W14:W33)</f>
        <v>#REF!</v>
      </c>
      <c r="X34" s="31" t="e">
        <f>SUM(X14:X33)</f>
        <v>#REF!</v>
      </c>
      <c r="Y34" s="35">
        <f>SUM(Y14:Y33)</f>
        <v>240583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2014-07-03T11:11:06Z</dcterms:modified>
  <cp:category/>
  <cp:version/>
  <cp:contentType/>
  <cp:contentStatus/>
</cp:coreProperties>
</file>