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05" yWindow="1320" windowWidth="24000" windowHeight="11220" tabRatio="282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<sst xmlns="http://schemas.openxmlformats.org/spreadsheetml/2006/main" count="269" uniqueCount="98">
  <si>
    <t xml:space="preserve">          SLOVENIA  -   TOP   FILMS</t>
  </si>
  <si>
    <t xml:space="preserve">         WEEKLY  COMPETITIVE  REPORT</t>
  </si>
  <si>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</si>
  <si>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</si>
  <si>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</si>
  <si>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</si>
  <si>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</si>
  <si>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TO:</t>
  </si>
  <si>
    <t>ALL SLOVENIAN DISTRIBUTORS</t>
  </si>
  <si>
    <t xml:space="preserve">Week </t>
  </si>
  <si>
    <t>FOR PRINT</t>
  </si>
  <si>
    <t>FROM:</t>
  </si>
  <si>
    <t>CENEX d.o.o.</t>
  </si>
  <si>
    <t>FORMAT</t>
  </si>
  <si>
    <t>DATE PREPARED</t>
  </si>
  <si>
    <t>Janko CRETNIK jr.</t>
  </si>
  <si>
    <t>All amounts in Euro (L.C.)</t>
  </si>
  <si>
    <t>COLUMN</t>
  </si>
  <si>
    <t>HIDE</t>
  </si>
  <si>
    <t>THIS</t>
  </si>
  <si>
    <t>LAST</t>
  </si>
  <si>
    <t>LOCAL</t>
  </si>
  <si>
    <t>WK</t>
  </si>
  <si>
    <t>NO.</t>
  </si>
  <si>
    <t>WEEKEND</t>
  </si>
  <si>
    <t>LAST  WE</t>
  </si>
  <si>
    <t>%</t>
  </si>
  <si>
    <t>PRINT</t>
  </si>
  <si>
    <t>WEEK</t>
  </si>
  <si>
    <t>LAST  WEEK</t>
  </si>
  <si>
    <t>LAST  WK</t>
  </si>
  <si>
    <t>CUM. LAST WK</t>
  </si>
  <si>
    <t>CUM.</t>
  </si>
  <si>
    <t>FILM</t>
  </si>
  <si>
    <t>local title</t>
  </si>
  <si>
    <t>DISTR.</t>
  </si>
  <si>
    <t>SCR.</t>
  </si>
  <si>
    <t>B.O.</t>
  </si>
  <si>
    <t>ADMISS.</t>
  </si>
  <si>
    <t>INC / DEC</t>
  </si>
  <si>
    <t>AVERAGE</t>
  </si>
  <si>
    <t>New</t>
  </si>
  <si>
    <t>EQUALIZER</t>
  </si>
  <si>
    <t>PRAVIČNIK</t>
  </si>
  <si>
    <t>SONY</t>
  </si>
  <si>
    <t>CF</t>
  </si>
  <si>
    <t>LUCY</t>
  </si>
  <si>
    <t>UNI</t>
  </si>
  <si>
    <t>Karantanija</t>
  </si>
  <si>
    <t>QU'EST-CE QU'ON A FAIT AU BON DIEU?</t>
  </si>
  <si>
    <t>BOG, LE KAJ SMO ZAGREŠILI</t>
  </si>
  <si>
    <t>IND</t>
  </si>
  <si>
    <t>FIVIA</t>
  </si>
  <si>
    <t>SEX TAPE</t>
  </si>
  <si>
    <t>VROČI POSNETKI</t>
  </si>
  <si>
    <t>Cinemania</t>
  </si>
  <si>
    <t>Blitz</t>
  </si>
  <si>
    <t>DOM</t>
  </si>
  <si>
    <t>PLANES 2: FIRE &amp; RESCUE</t>
  </si>
  <si>
    <t>AVIONI 2: V AKCIJI</t>
  </si>
  <si>
    <t>BVI</t>
  </si>
  <si>
    <t>CENEX</t>
  </si>
  <si>
    <t>T O T A L</t>
  </si>
  <si>
    <t>All amounts in $ US</t>
  </si>
  <si>
    <t>CUM.  B.O.</t>
  </si>
  <si>
    <t>DRACULA UNTOLD</t>
  </si>
  <si>
    <t>DRAKULA SKRITA ZGODBA</t>
  </si>
  <si>
    <t>GONE GIRL</t>
  </si>
  <si>
    <t>FOX</t>
  </si>
  <si>
    <t>NI JE VEČ</t>
  </si>
  <si>
    <t>THE GIVER</t>
  </si>
  <si>
    <t>VARUH SPOMINOV</t>
  </si>
  <si>
    <t>MAZE RUNNER</t>
  </si>
  <si>
    <t>LABIRINT</t>
  </si>
  <si>
    <t>RESAN TILL FJADERKUNGENS RIKE</t>
  </si>
  <si>
    <t>ISKANJE PERNATEGA KRALJA</t>
  </si>
  <si>
    <t>THE HUNDRED YEAR OLD MAN WHO CLIMBED OUT THE WINDOW AND DISAPEARED</t>
  </si>
  <si>
    <t>STOLETNIK, KI JE ZLEZEL SKOZI OKNO IN IZGINIL</t>
  </si>
  <si>
    <t>A WALK AMONG THE TOMBSTONES</t>
  </si>
  <si>
    <t>SPREHOD MED NAGROBNIKI</t>
  </si>
  <si>
    <t>MAYA THE BEE</t>
  </si>
  <si>
    <t>ČEBELICA MAJA</t>
  </si>
  <si>
    <t>OUIJA</t>
  </si>
  <si>
    <t>VLOGA ZA EMO</t>
  </si>
  <si>
    <t>Constantin Film</t>
  </si>
  <si>
    <t>30 - Oct</t>
  </si>
  <si>
    <t>05 - Nov</t>
  </si>
  <si>
    <t>31 - Oct</t>
  </si>
  <si>
    <t>02 - Nov</t>
  </si>
  <si>
    <t>MALI BUDO</t>
  </si>
  <si>
    <t>KDO MI UGRABI ŽENO</t>
  </si>
  <si>
    <t>LIFE OF CRIME</t>
  </si>
  <si>
    <t>REDIRECTED</t>
  </si>
  <si>
    <t>PREUSMERJENI ...</t>
  </si>
  <si>
    <t>FURY</t>
  </si>
  <si>
    <t>BES</t>
  </si>
  <si>
    <t>LOVE, ROSIE</t>
  </si>
  <si>
    <t>NA KONCU MAVRICE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</si>
</sst>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"/>
    <numFmt numFmtId="165" formatCode="0.0000"/>
    <numFmt numFmtId="166" formatCode="dd/\ mmm/\ yy"/>
    <numFmt numFmtId="167" formatCode="hh:mm"/>
  </numFmts>
  <fonts count="45"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b/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E"/>
      <family val="2"/>
    </font>
    <font>
      <sz val="10"/>
      <name val="CRO_Swiss_Con-Norm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3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64" fontId="6" fillId="0" borderId="14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165" fontId="6" fillId="0" borderId="18" xfId="0" applyNumberFormat="1" applyFont="1" applyBorder="1" applyAlignment="1">
      <alignment horizontal="left"/>
    </xf>
    <xf numFmtId="0" fontId="5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166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9" fontId="0" fillId="0" borderId="0" xfId="57" applyFont="1" applyFill="1" applyBorder="1" applyAlignment="1" applyProtection="1">
      <alignment/>
      <protection/>
    </xf>
    <xf numFmtId="3" fontId="1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3" fontId="2" fillId="0" borderId="19" xfId="0" applyNumberFormat="1" applyFont="1" applyFill="1" applyBorder="1" applyAlignment="1">
      <alignment horizontal="right"/>
    </xf>
    <xf numFmtId="4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 horizontal="center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3" fontId="2" fillId="0" borderId="29" xfId="0" applyNumberFormat="1" applyFont="1" applyFill="1" applyBorder="1" applyAlignment="1" applyProtection="1">
      <alignment horizontal="right"/>
      <protection locked="0"/>
    </xf>
    <xf numFmtId="3" fontId="2" fillId="0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67" fontId="6" fillId="0" borderId="19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right"/>
    </xf>
    <xf numFmtId="0" fontId="2" fillId="0" borderId="19" xfId="0" applyNumberFormat="1" applyFont="1" applyFill="1" applyBorder="1" applyAlignment="1">
      <alignment horizontal="center"/>
    </xf>
    <xf numFmtId="3" fontId="2" fillId="0" borderId="30" xfId="0" applyNumberFormat="1" applyFont="1" applyFill="1" applyBorder="1" applyAlignment="1" applyProtection="1">
      <alignment horizontal="right"/>
      <protection locked="0"/>
    </xf>
    <xf numFmtId="3" fontId="2" fillId="0" borderId="19" xfId="0" applyNumberFormat="1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/>
    </xf>
    <xf numFmtId="3" fontId="2" fillId="0" borderId="32" xfId="0" applyNumberFormat="1" applyFont="1" applyBorder="1" applyAlignment="1">
      <alignment/>
    </xf>
    <xf numFmtId="3" fontId="2" fillId="0" borderId="32" xfId="0" applyNumberFormat="1" applyFont="1" applyFill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Fill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8" xfId="0" applyFont="1" applyBorder="1" applyAlignment="1">
      <alignment horizontal="center"/>
    </xf>
    <xf numFmtId="3" fontId="2" fillId="0" borderId="30" xfId="0" applyNumberFormat="1" applyFont="1" applyBorder="1" applyAlignment="1" applyProtection="1">
      <alignment horizontal="right"/>
      <protection locked="0"/>
    </xf>
    <xf numFmtId="3" fontId="2" fillId="0" borderId="34" xfId="0" applyNumberFormat="1" applyFont="1" applyBorder="1" applyAlignment="1">
      <alignment horizontal="right"/>
    </xf>
    <xf numFmtId="0" fontId="6" fillId="0" borderId="35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10" fontId="2" fillId="0" borderId="32" xfId="0" applyNumberFormat="1" applyFont="1" applyFill="1" applyBorder="1" applyAlignment="1">
      <alignment horizontal="right"/>
    </xf>
    <xf numFmtId="164" fontId="6" fillId="0" borderId="36" xfId="0" applyNumberFormat="1" applyFont="1" applyBorder="1" applyAlignment="1" quotePrefix="1">
      <alignment/>
    </xf>
    <xf numFmtId="164" fontId="6" fillId="0" borderId="37" xfId="0" applyNumberFormat="1" applyFont="1" applyBorder="1" applyAlignment="1" quotePrefix="1">
      <alignment/>
    </xf>
    <xf numFmtId="164" fontId="6" fillId="0" borderId="20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3" fontId="2" fillId="0" borderId="38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3" fontId="2" fillId="0" borderId="18" xfId="0" applyNumberFormat="1" applyFont="1" applyFill="1" applyBorder="1" applyAlignment="1" applyProtection="1">
      <alignment horizontal="right"/>
      <protection locked="0"/>
    </xf>
    <xf numFmtId="3" fontId="2" fillId="0" borderId="14" xfId="0" applyNumberFormat="1" applyFont="1" applyFill="1" applyBorder="1" applyAlignment="1" applyProtection="1">
      <alignment horizontal="right"/>
      <protection locked="0"/>
    </xf>
    <xf numFmtId="3" fontId="2" fillId="0" borderId="40" xfId="0" applyNumberFormat="1" applyFont="1" applyFill="1" applyBorder="1" applyAlignment="1" applyProtection="1">
      <alignment horizontal="right"/>
      <protection locked="0"/>
    </xf>
    <xf numFmtId="3" fontId="2" fillId="0" borderId="21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3" fontId="2" fillId="0" borderId="39" xfId="0" applyNumberFormat="1" applyFont="1" applyFill="1" applyBorder="1" applyAlignment="1">
      <alignment horizontal="right"/>
    </xf>
    <xf numFmtId="4" fontId="2" fillId="0" borderId="39" xfId="0" applyNumberFormat="1" applyFont="1" applyFill="1" applyBorder="1" applyAlignment="1">
      <alignment horizontal="right"/>
    </xf>
    <xf numFmtId="3" fontId="2" fillId="0" borderId="39" xfId="0" applyNumberFormat="1" applyFont="1" applyBorder="1" applyAlignment="1">
      <alignment horizontal="right"/>
    </xf>
    <xf numFmtId="0" fontId="6" fillId="0" borderId="41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4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3" xfId="0" applyFont="1" applyBorder="1" applyAlignment="1">
      <alignment horizontal="center"/>
    </xf>
    <xf numFmtId="3" fontId="2" fillId="0" borderId="43" xfId="0" applyNumberFormat="1" applyFont="1" applyBorder="1" applyAlignment="1">
      <alignment/>
    </xf>
    <xf numFmtId="4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>
      <alignment horizontal="right"/>
    </xf>
    <xf numFmtId="3" fontId="2" fillId="0" borderId="43" xfId="0" applyNumberFormat="1" applyFont="1" applyFill="1" applyBorder="1" applyAlignment="1" applyProtection="1">
      <alignment horizontal="right"/>
      <protection locked="0"/>
    </xf>
    <xf numFmtId="3" fontId="2" fillId="0" borderId="44" xfId="0" applyNumberFormat="1" applyFont="1" applyBorder="1" applyAlignment="1">
      <alignment/>
    </xf>
    <xf numFmtId="3" fontId="2" fillId="0" borderId="39" xfId="0" applyNumberFormat="1" applyFont="1" applyFill="1" applyBorder="1" applyAlignment="1" applyProtection="1">
      <alignment horizontal="right"/>
      <protection locked="0"/>
    </xf>
    <xf numFmtId="0" fontId="6" fillId="0" borderId="45" xfId="0" applyFont="1" applyBorder="1" applyAlignment="1">
      <alignment horizontal="center"/>
    </xf>
    <xf numFmtId="20" fontId="6" fillId="0" borderId="19" xfId="0" applyNumberFormat="1" applyFont="1" applyBorder="1" applyAlignment="1">
      <alignment horizontal="center"/>
    </xf>
    <xf numFmtId="3" fontId="2" fillId="0" borderId="38" xfId="0" applyNumberFormat="1" applyFont="1" applyFill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39" xfId="0" applyNumberFormat="1" applyFont="1" applyFill="1" applyBorder="1" applyAlignment="1">
      <alignment horizontal="right"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0" fontId="6" fillId="0" borderId="39" xfId="0" applyFont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showGridLines="0" tabSelected="1" zoomScalePageLayoutView="0" workbookViewId="0" topLeftCell="A1">
      <selection activeCell="F3" sqref="F3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9.140625" style="0" hidden="1" customWidth="1"/>
    <col min="11" max="11" width="7.7109375" style="0" customWidth="1"/>
    <col min="12" max="12" width="9.140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9.140625" style="0" hidden="1" customWidth="1"/>
    <col min="18" max="18" width="8.7109375" style="0" customWidth="1"/>
    <col min="19" max="19" width="9.140625" style="0" hidden="1" customWidth="1"/>
    <col min="20" max="20" width="7.28125" style="0" customWidth="1"/>
    <col min="21" max="21" width="9.140625" style="1" hidden="1" customWidth="1"/>
    <col min="22" max="22" width="8.57421875" style="1" customWidth="1"/>
    <col min="23" max="23" width="11.7109375" style="0" customWidth="1"/>
    <col min="24" max="24" width="9.140625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2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D4" s="10"/>
      <c r="E4" s="8"/>
      <c r="F4" s="8"/>
      <c r="G4" s="11" t="s">
        <v>4</v>
      </c>
      <c r="H4" s="12"/>
      <c r="I4" s="12"/>
      <c r="J4" s="12"/>
      <c r="K4" s="84" t="s">
        <v>87</v>
      </c>
      <c r="L4" s="12"/>
      <c r="M4" s="81" t="s">
        <v>88</v>
      </c>
      <c r="N4" s="14"/>
      <c r="O4" s="8"/>
      <c r="P4" s="8"/>
      <c r="Q4" s="8"/>
      <c r="R4" s="8"/>
      <c r="S4" s="8"/>
      <c r="T4" s="8"/>
      <c r="U4" s="15"/>
      <c r="V4" s="16"/>
      <c r="W4" s="17" t="s">
        <v>5</v>
      </c>
      <c r="X4" s="18" t="s">
        <v>2</v>
      </c>
      <c r="Y4" s="19"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83" t="s">
        <v>85</v>
      </c>
      <c r="L5" s="22"/>
      <c r="M5" s="82" t="s">
        <v>86</v>
      </c>
      <c r="N5" s="14"/>
      <c r="O5" s="8"/>
      <c r="P5" s="8"/>
      <c r="Q5" s="8"/>
      <c r="R5" s="8"/>
      <c r="S5" s="8"/>
      <c r="T5" s="8"/>
      <c r="U5" s="15"/>
      <c r="V5" s="15"/>
      <c r="W5" s="24"/>
      <c r="X5" s="12"/>
      <c r="Y5" s="25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">
        <v>9</v>
      </c>
      <c r="I7" s="8"/>
      <c r="J7" s="29" t="s">
        <v>10</v>
      </c>
      <c r="K7" s="28">
        <v>44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v>41949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16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37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47">
        <v>1</v>
      </c>
      <c r="B14" s="47">
        <v>1</v>
      </c>
      <c r="C14" s="48" t="s">
        <v>80</v>
      </c>
      <c r="D14" s="48" t="s">
        <v>81</v>
      </c>
      <c r="E14" s="49" t="s">
        <v>51</v>
      </c>
      <c r="F14" s="49" t="s">
        <v>48</v>
      </c>
      <c r="G14" s="50">
        <v>2</v>
      </c>
      <c r="H14" s="50">
        <v>17</v>
      </c>
      <c r="I14" s="51">
        <v>42196</v>
      </c>
      <c r="J14" s="51">
        <v>41609</v>
      </c>
      <c r="K14" s="59">
        <v>7336</v>
      </c>
      <c r="L14" s="59">
        <v>7354</v>
      </c>
      <c r="M14" s="52">
        <f>(I14/J14*100)-100</f>
        <v>1.4107524814343009</v>
      </c>
      <c r="N14" s="51">
        <f>I14/H14</f>
        <v>2482.1176470588234</v>
      </c>
      <c r="O14" s="50">
        <v>17</v>
      </c>
      <c r="P14" s="59">
        <v>65785</v>
      </c>
      <c r="Q14" s="59">
        <v>90667</v>
      </c>
      <c r="R14" s="112">
        <v>10930</v>
      </c>
      <c r="S14" s="112">
        <v>18102</v>
      </c>
      <c r="T14" s="52">
        <f>(P14/Q14*100)-100</f>
        <v>-27.443281458524055</v>
      </c>
      <c r="U14" s="93">
        <v>92347</v>
      </c>
      <c r="V14" s="91">
        <f>P14/O14</f>
        <v>3869.705882352941</v>
      </c>
      <c r="W14" s="85">
        <f>SUM(U14,P14)</f>
        <v>158132</v>
      </c>
      <c r="X14" s="54">
        <v>19245</v>
      </c>
      <c r="Y14" s="55">
        <f>SUM(X14,R14)</f>
        <v>30175</v>
      </c>
    </row>
    <row r="15" spans="1:25" ht="12.75">
      <c r="A15" s="47">
        <v>2</v>
      </c>
      <c r="B15" s="47">
        <v>2</v>
      </c>
      <c r="C15" s="48" t="s">
        <v>83</v>
      </c>
      <c r="D15" s="48" t="s">
        <v>83</v>
      </c>
      <c r="E15" s="49" t="s">
        <v>57</v>
      </c>
      <c r="F15" s="49" t="s">
        <v>84</v>
      </c>
      <c r="G15" s="50">
        <v>2</v>
      </c>
      <c r="H15" s="50">
        <v>10</v>
      </c>
      <c r="I15" s="51">
        <v>11169</v>
      </c>
      <c r="J15" s="51">
        <v>17422</v>
      </c>
      <c r="K15" s="51">
        <v>2014</v>
      </c>
      <c r="L15" s="51">
        <v>4139</v>
      </c>
      <c r="M15" s="52">
        <f>(I15/J15*100)-100</f>
        <v>-35.891401676041795</v>
      </c>
      <c r="N15" s="51">
        <f>I15/H15</f>
        <v>1116.9</v>
      </c>
      <c r="O15" s="60">
        <v>10</v>
      </c>
      <c r="P15" s="51">
        <v>18826</v>
      </c>
      <c r="Q15" s="51">
        <v>42385</v>
      </c>
      <c r="R15" s="94">
        <v>3774</v>
      </c>
      <c r="S15" s="94">
        <v>10641</v>
      </c>
      <c r="T15" s="52">
        <f>(P15/Q15*100)-100</f>
        <v>-55.58334316385513</v>
      </c>
      <c r="U15" s="86">
        <v>42385</v>
      </c>
      <c r="V15" s="94">
        <f>P15/O15</f>
        <v>1882.6</v>
      </c>
      <c r="W15" s="86">
        <f>SUM(U15,P15)</f>
        <v>61211</v>
      </c>
      <c r="X15" s="87">
        <v>10641</v>
      </c>
      <c r="Y15" s="55">
        <f>SUM(X15,R15)</f>
        <v>14415</v>
      </c>
    </row>
    <row r="16" spans="1:25" ht="12.75">
      <c r="A16" s="47">
        <v>3</v>
      </c>
      <c r="B16" s="47" t="s">
        <v>41</v>
      </c>
      <c r="C16" s="58" t="s">
        <v>94</v>
      </c>
      <c r="D16" s="58" t="s">
        <v>95</v>
      </c>
      <c r="E16" s="49" t="s">
        <v>51</v>
      </c>
      <c r="F16" s="49" t="s">
        <v>56</v>
      </c>
      <c r="G16" s="50">
        <v>1</v>
      </c>
      <c r="H16" s="50">
        <v>9</v>
      </c>
      <c r="I16" s="51">
        <v>13897</v>
      </c>
      <c r="J16" s="51"/>
      <c r="K16" s="56">
        <v>2323</v>
      </c>
      <c r="L16" s="56"/>
      <c r="M16" s="52"/>
      <c r="N16" s="51">
        <f>I16/H16</f>
        <v>1544.111111111111</v>
      </c>
      <c r="O16" s="53">
        <v>9</v>
      </c>
      <c r="P16" s="51">
        <v>18436</v>
      </c>
      <c r="Q16" s="51"/>
      <c r="R16" s="94">
        <v>3289</v>
      </c>
      <c r="S16" s="94"/>
      <c r="T16" s="52"/>
      <c r="U16" s="86">
        <v>1634</v>
      </c>
      <c r="V16" s="94">
        <f>P16/O16</f>
        <v>2048.4444444444443</v>
      </c>
      <c r="W16" s="86">
        <f>SUM(U16,P16)</f>
        <v>20070</v>
      </c>
      <c r="X16" s="88">
        <v>267</v>
      </c>
      <c r="Y16" s="55">
        <f>SUM(X16,R16)</f>
        <v>3556</v>
      </c>
    </row>
    <row r="17" spans="1:25" ht="12.75">
      <c r="A17" s="47">
        <v>4</v>
      </c>
      <c r="B17" s="47">
        <v>3</v>
      </c>
      <c r="C17" s="48" t="s">
        <v>82</v>
      </c>
      <c r="D17" s="48" t="s">
        <v>82</v>
      </c>
      <c r="E17" s="49" t="s">
        <v>47</v>
      </c>
      <c r="F17" s="49" t="s">
        <v>48</v>
      </c>
      <c r="G17" s="50">
        <v>2</v>
      </c>
      <c r="H17" s="50">
        <v>9</v>
      </c>
      <c r="I17" s="56">
        <v>12055</v>
      </c>
      <c r="J17" s="56">
        <v>12589</v>
      </c>
      <c r="K17" s="56">
        <v>2169</v>
      </c>
      <c r="L17" s="56">
        <v>2268</v>
      </c>
      <c r="M17" s="52">
        <f>(I17/J17*100)-100</f>
        <v>-4.241798395424581</v>
      </c>
      <c r="N17" s="51">
        <f>I17/H17</f>
        <v>1339.4444444444443</v>
      </c>
      <c r="O17" s="53">
        <v>9</v>
      </c>
      <c r="P17" s="62">
        <v>17609</v>
      </c>
      <c r="Q17" s="62">
        <v>25515</v>
      </c>
      <c r="R17" s="113">
        <v>3326</v>
      </c>
      <c r="S17" s="113">
        <v>5262</v>
      </c>
      <c r="T17" s="52">
        <f>(P17/Q17*100)-100</f>
        <v>-30.985694689398386</v>
      </c>
      <c r="U17" s="86">
        <v>25515</v>
      </c>
      <c r="V17" s="94">
        <f>P17/O17</f>
        <v>1956.5555555555557</v>
      </c>
      <c r="W17" s="86">
        <f>SUM(U17,P17)</f>
        <v>43124</v>
      </c>
      <c r="X17" s="89">
        <v>5262</v>
      </c>
      <c r="Y17" s="55">
        <f>SUM(X17,R17)</f>
        <v>8588</v>
      </c>
    </row>
    <row r="18" spans="1:25" ht="13.5" customHeight="1">
      <c r="A18" s="47">
        <v>5</v>
      </c>
      <c r="B18" s="47">
        <v>4</v>
      </c>
      <c r="C18" s="48" t="s">
        <v>65</v>
      </c>
      <c r="D18" s="48" t="s">
        <v>66</v>
      </c>
      <c r="E18" s="49" t="s">
        <v>47</v>
      </c>
      <c r="F18" s="49" t="s">
        <v>48</v>
      </c>
      <c r="G18" s="50">
        <v>5</v>
      </c>
      <c r="H18" s="50">
        <v>9</v>
      </c>
      <c r="I18" s="51">
        <v>8222</v>
      </c>
      <c r="J18" s="51">
        <v>10942</v>
      </c>
      <c r="K18" s="51">
        <v>1448</v>
      </c>
      <c r="L18" s="51">
        <v>1954</v>
      </c>
      <c r="M18" s="52">
        <f>(I18/J18*100)-100</f>
        <v>-24.858343995613225</v>
      </c>
      <c r="N18" s="51">
        <f>I18/H18</f>
        <v>913.5555555555555</v>
      </c>
      <c r="O18" s="60">
        <v>9</v>
      </c>
      <c r="P18" s="51">
        <v>12323</v>
      </c>
      <c r="Q18" s="51">
        <v>18761</v>
      </c>
      <c r="R18" s="94">
        <v>2300</v>
      </c>
      <c r="S18" s="94">
        <v>3753</v>
      </c>
      <c r="T18" s="95">
        <f>(P18/Q18*100)-100</f>
        <v>-34.31586802409254</v>
      </c>
      <c r="U18" s="86">
        <v>91741</v>
      </c>
      <c r="V18" s="94">
        <f>P18/O18</f>
        <v>1369.2222222222222</v>
      </c>
      <c r="W18" s="86">
        <f>SUM(U18,P18)</f>
        <v>104064</v>
      </c>
      <c r="X18" s="89">
        <v>17753</v>
      </c>
      <c r="Y18" s="55">
        <f>SUM(X18,R18)</f>
        <v>20053</v>
      </c>
    </row>
    <row r="19" spans="1:25" ht="12.75">
      <c r="A19" s="47">
        <v>6</v>
      </c>
      <c r="B19" s="47" t="s">
        <v>41</v>
      </c>
      <c r="C19" s="58" t="s">
        <v>89</v>
      </c>
      <c r="D19" s="48" t="s">
        <v>89</v>
      </c>
      <c r="E19" s="49" t="s">
        <v>51</v>
      </c>
      <c r="F19" s="49" t="s">
        <v>48</v>
      </c>
      <c r="G19" s="50">
        <v>1</v>
      </c>
      <c r="H19" s="50">
        <v>9</v>
      </c>
      <c r="I19" s="57">
        <v>6324</v>
      </c>
      <c r="J19" s="57"/>
      <c r="K19" s="57">
        <v>1089</v>
      </c>
      <c r="L19" s="57"/>
      <c r="M19" s="52"/>
      <c r="N19" s="51">
        <f>I19/H19</f>
        <v>702.6666666666666</v>
      </c>
      <c r="O19" s="53">
        <v>9</v>
      </c>
      <c r="P19" s="59">
        <v>9236</v>
      </c>
      <c r="Q19" s="59"/>
      <c r="R19" s="96">
        <v>1706</v>
      </c>
      <c r="S19" s="96"/>
      <c r="T19" s="95"/>
      <c r="U19" s="86">
        <v>264</v>
      </c>
      <c r="V19" s="94">
        <f>P19/O19</f>
        <v>1026.2222222222222</v>
      </c>
      <c r="W19" s="86">
        <f>SUM(U19,P19)</f>
        <v>9500</v>
      </c>
      <c r="X19" s="89">
        <v>278</v>
      </c>
      <c r="Y19" s="55">
        <f>SUM(X19,R19)</f>
        <v>1984</v>
      </c>
    </row>
    <row r="20" spans="1:25" ht="12.75">
      <c r="A20" s="47">
        <v>7</v>
      </c>
      <c r="B20" s="47">
        <v>5</v>
      </c>
      <c r="C20" s="48" t="s">
        <v>72</v>
      </c>
      <c r="D20" s="48" t="s">
        <v>73</v>
      </c>
      <c r="E20" s="49" t="s">
        <v>68</v>
      </c>
      <c r="F20" s="49" t="s">
        <v>56</v>
      </c>
      <c r="G20" s="50">
        <v>4</v>
      </c>
      <c r="H20" s="50">
        <v>6</v>
      </c>
      <c r="I20" s="51">
        <v>4112</v>
      </c>
      <c r="J20" s="51">
        <v>9313</v>
      </c>
      <c r="K20" s="59">
        <v>760</v>
      </c>
      <c r="L20" s="59">
        <v>1696</v>
      </c>
      <c r="M20" s="52">
        <f>(I20/J20*100)-100</f>
        <v>-55.84666595082143</v>
      </c>
      <c r="N20" s="51">
        <f>I20/H20</f>
        <v>685.3333333333334</v>
      </c>
      <c r="O20" s="50">
        <v>6</v>
      </c>
      <c r="P20" s="59">
        <v>6073</v>
      </c>
      <c r="Q20" s="59">
        <v>17283</v>
      </c>
      <c r="R20" s="96">
        <v>1151</v>
      </c>
      <c r="S20" s="96">
        <v>3643</v>
      </c>
      <c r="T20" s="95">
        <f>(P20/Q20*100)-100</f>
        <v>-64.8614245212058</v>
      </c>
      <c r="U20" s="86">
        <v>41301</v>
      </c>
      <c r="V20" s="94">
        <f>P20/O20</f>
        <v>1012.1666666666666</v>
      </c>
      <c r="W20" s="86">
        <f>SUM(U20,P20)</f>
        <v>47374</v>
      </c>
      <c r="X20" s="90">
        <v>8315</v>
      </c>
      <c r="Y20" s="55">
        <f>SUM(X20,R20)</f>
        <v>9466</v>
      </c>
    </row>
    <row r="21" spans="1:25" ht="12.75">
      <c r="A21" s="47">
        <v>8</v>
      </c>
      <c r="B21" s="47" t="s">
        <v>41</v>
      </c>
      <c r="C21" s="48" t="s">
        <v>96</v>
      </c>
      <c r="D21" s="48" t="s">
        <v>97</v>
      </c>
      <c r="E21" s="49" t="s">
        <v>51</v>
      </c>
      <c r="F21" s="49" t="s">
        <v>56</v>
      </c>
      <c r="G21" s="50">
        <v>1</v>
      </c>
      <c r="H21" s="50">
        <v>10</v>
      </c>
      <c r="I21" s="56">
        <v>3834</v>
      </c>
      <c r="J21" s="56"/>
      <c r="K21" s="57">
        <v>669</v>
      </c>
      <c r="L21" s="57"/>
      <c r="M21" s="52"/>
      <c r="N21" s="51">
        <f>I21/H21</f>
        <v>383.4</v>
      </c>
      <c r="O21" s="53">
        <v>10</v>
      </c>
      <c r="P21" s="59">
        <v>6009</v>
      </c>
      <c r="Q21" s="59"/>
      <c r="R21" s="96">
        <v>1112</v>
      </c>
      <c r="S21" s="96"/>
      <c r="T21" s="95"/>
      <c r="U21" s="86"/>
      <c r="V21" s="94">
        <f>P21/O21</f>
        <v>600.9</v>
      </c>
      <c r="W21" s="86">
        <f>SUM(U21,P21)</f>
        <v>6009</v>
      </c>
      <c r="X21" s="87"/>
      <c r="Y21" s="55">
        <f>SUM(X21,R21)</f>
        <v>1112</v>
      </c>
    </row>
    <row r="22" spans="1:25" ht="12.75">
      <c r="A22" s="47">
        <v>9</v>
      </c>
      <c r="B22" s="47">
        <v>6</v>
      </c>
      <c r="C22" s="48" t="s">
        <v>67</v>
      </c>
      <c r="D22" s="48" t="s">
        <v>69</v>
      </c>
      <c r="E22" s="49" t="s">
        <v>68</v>
      </c>
      <c r="F22" s="49" t="s">
        <v>56</v>
      </c>
      <c r="G22" s="50">
        <v>5</v>
      </c>
      <c r="H22" s="50">
        <v>8</v>
      </c>
      <c r="I22" s="56">
        <v>4442</v>
      </c>
      <c r="J22" s="56">
        <v>8541</v>
      </c>
      <c r="K22" s="59">
        <v>759</v>
      </c>
      <c r="L22" s="59">
        <v>1614</v>
      </c>
      <c r="M22" s="52">
        <f>(I22/J22*100)-100</f>
        <v>-47.99203840299731</v>
      </c>
      <c r="N22" s="51">
        <f>I22/H22</f>
        <v>555.25</v>
      </c>
      <c r="O22" s="53">
        <v>8</v>
      </c>
      <c r="P22" s="51">
        <v>5929</v>
      </c>
      <c r="Q22" s="51">
        <v>12205</v>
      </c>
      <c r="R22" s="94">
        <v>1046</v>
      </c>
      <c r="S22" s="94">
        <v>2424</v>
      </c>
      <c r="T22" s="95">
        <f>(P22/Q22*100)-100</f>
        <v>-51.421548545678</v>
      </c>
      <c r="U22" s="108">
        <v>47014</v>
      </c>
      <c r="V22" s="94">
        <f>P22/O22</f>
        <v>741.125</v>
      </c>
      <c r="W22" s="86">
        <f>SUM(U22,P22)</f>
        <v>52943</v>
      </c>
      <c r="X22" s="87">
        <v>9170</v>
      </c>
      <c r="Y22" s="55">
        <f>SUM(X22,R22)</f>
        <v>10216</v>
      </c>
    </row>
    <row r="23" spans="1:25" ht="12.75">
      <c r="A23" s="47">
        <v>10</v>
      </c>
      <c r="B23" s="47" t="s">
        <v>41</v>
      </c>
      <c r="C23" s="48" t="s">
        <v>90</v>
      </c>
      <c r="D23" s="48" t="s">
        <v>91</v>
      </c>
      <c r="E23" s="49" t="s">
        <v>51</v>
      </c>
      <c r="F23" s="49" t="s">
        <v>52</v>
      </c>
      <c r="G23" s="50">
        <v>1</v>
      </c>
      <c r="H23" s="50">
        <v>9</v>
      </c>
      <c r="I23" s="56">
        <v>3877</v>
      </c>
      <c r="J23" s="56"/>
      <c r="K23" s="51">
        <v>687</v>
      </c>
      <c r="L23" s="51"/>
      <c r="M23" s="52"/>
      <c r="N23" s="51">
        <f>I23/H23</f>
        <v>430.77777777777777</v>
      </c>
      <c r="O23" s="60">
        <v>9</v>
      </c>
      <c r="P23" s="51">
        <v>5639</v>
      </c>
      <c r="Q23" s="51"/>
      <c r="R23" s="94">
        <v>1045</v>
      </c>
      <c r="S23" s="94"/>
      <c r="T23" s="95"/>
      <c r="U23" s="86"/>
      <c r="V23" s="94">
        <f>P23/O23</f>
        <v>626.5555555555555</v>
      </c>
      <c r="W23" s="86">
        <f>SUM(U23,P23)</f>
        <v>5639</v>
      </c>
      <c r="X23" s="87"/>
      <c r="Y23" s="55">
        <f>SUM(X23,R23)</f>
        <v>1045</v>
      </c>
    </row>
    <row r="24" spans="1:25" ht="12.75">
      <c r="A24" s="47">
        <v>11</v>
      </c>
      <c r="B24" s="47">
        <v>7</v>
      </c>
      <c r="C24" s="48" t="s">
        <v>42</v>
      </c>
      <c r="D24" s="48" t="s">
        <v>43</v>
      </c>
      <c r="E24" s="49" t="s">
        <v>44</v>
      </c>
      <c r="F24" s="49" t="s">
        <v>45</v>
      </c>
      <c r="G24" s="50">
        <v>6</v>
      </c>
      <c r="H24" s="50">
        <v>9</v>
      </c>
      <c r="I24" s="51">
        <v>2731</v>
      </c>
      <c r="J24" s="51">
        <v>4407</v>
      </c>
      <c r="K24" s="51">
        <v>439</v>
      </c>
      <c r="L24" s="51">
        <v>719</v>
      </c>
      <c r="M24" s="52">
        <f>(I24/J24*100)-100</f>
        <v>-38.03040617199909</v>
      </c>
      <c r="N24" s="51">
        <f>I24/H24</f>
        <v>303.44444444444446</v>
      </c>
      <c r="O24" s="53">
        <v>9</v>
      </c>
      <c r="P24" s="51">
        <v>3727</v>
      </c>
      <c r="Q24" s="51">
        <v>6717</v>
      </c>
      <c r="R24" s="51">
        <v>629</v>
      </c>
      <c r="S24" s="51">
        <v>1177</v>
      </c>
      <c r="T24" s="52">
        <f>(P24/Q24*100)-100</f>
        <v>-44.513919904719366</v>
      </c>
      <c r="U24" s="61">
        <v>55130</v>
      </c>
      <c r="V24" s="51">
        <f>P24/O24</f>
        <v>414.1111111111111</v>
      </c>
      <c r="W24" s="61">
        <f>SUM(U24,P24)</f>
        <v>58857</v>
      </c>
      <c r="X24" s="54">
        <v>9908</v>
      </c>
      <c r="Y24" s="55">
        <f>SUM(X24,R24)</f>
        <v>10537</v>
      </c>
    </row>
    <row r="25" spans="1:25" ht="12.75" customHeight="1">
      <c r="A25" s="47">
        <v>12</v>
      </c>
      <c r="B25" s="47">
        <v>11</v>
      </c>
      <c r="C25" s="48" t="s">
        <v>49</v>
      </c>
      <c r="D25" s="48" t="s">
        <v>50</v>
      </c>
      <c r="E25" s="49" t="s">
        <v>51</v>
      </c>
      <c r="F25" s="49" t="s">
        <v>52</v>
      </c>
      <c r="G25" s="50">
        <v>9</v>
      </c>
      <c r="H25" s="50">
        <v>12</v>
      </c>
      <c r="I25" s="56">
        <v>2169</v>
      </c>
      <c r="J25" s="56">
        <v>2851</v>
      </c>
      <c r="K25" s="56">
        <v>383</v>
      </c>
      <c r="L25" s="56">
        <v>500</v>
      </c>
      <c r="M25" s="52">
        <f>(I25/J25*100)-100</f>
        <v>-23.921431076815153</v>
      </c>
      <c r="N25" s="51">
        <f>I25/H25</f>
        <v>180.75</v>
      </c>
      <c r="O25" s="53">
        <v>12</v>
      </c>
      <c r="P25" s="51">
        <v>3529</v>
      </c>
      <c r="Q25" s="51">
        <v>5145</v>
      </c>
      <c r="R25" s="51">
        <v>657</v>
      </c>
      <c r="S25" s="51">
        <v>1001</v>
      </c>
      <c r="T25" s="52">
        <f>(P25/Q25*100)-100</f>
        <v>-31.409135082604465</v>
      </c>
      <c r="U25" s="54">
        <v>48552</v>
      </c>
      <c r="V25" s="51">
        <f>P25/O25</f>
        <v>294.0833333333333</v>
      </c>
      <c r="W25" s="61">
        <f>SUM(U25,P25)</f>
        <v>52081</v>
      </c>
      <c r="X25" s="61">
        <v>9520</v>
      </c>
      <c r="Y25" s="55">
        <f>SUM(X25,R25)</f>
        <v>10177</v>
      </c>
    </row>
    <row r="26" spans="1:25" ht="12.75" customHeight="1">
      <c r="A26" s="47">
        <v>13</v>
      </c>
      <c r="B26" s="47">
        <v>9</v>
      </c>
      <c r="C26" s="48" t="s">
        <v>46</v>
      </c>
      <c r="D26" s="48" t="s">
        <v>46</v>
      </c>
      <c r="E26" s="49" t="s">
        <v>47</v>
      </c>
      <c r="F26" s="49" t="s">
        <v>48</v>
      </c>
      <c r="G26" s="50">
        <v>11</v>
      </c>
      <c r="H26" s="50">
        <v>10</v>
      </c>
      <c r="I26" s="56">
        <v>2094</v>
      </c>
      <c r="J26" s="56">
        <v>3151</v>
      </c>
      <c r="K26" s="56">
        <v>377</v>
      </c>
      <c r="L26" s="56">
        <v>577</v>
      </c>
      <c r="M26" s="52">
        <f>(I26/J26*100)-100</f>
        <v>-33.54490637892732</v>
      </c>
      <c r="N26" s="51">
        <f>I26/H26</f>
        <v>209.4</v>
      </c>
      <c r="O26" s="53">
        <v>10</v>
      </c>
      <c r="P26" s="51">
        <v>3264</v>
      </c>
      <c r="Q26" s="51">
        <v>5798</v>
      </c>
      <c r="R26" s="51">
        <v>617</v>
      </c>
      <c r="S26" s="51">
        <v>1175</v>
      </c>
      <c r="T26" s="52">
        <f>(P26/Q26*100)-100</f>
        <v>-43.704725767506034</v>
      </c>
      <c r="U26" s="54">
        <v>193463</v>
      </c>
      <c r="V26" s="51">
        <f>P26/O26</f>
        <v>326.4</v>
      </c>
      <c r="W26" s="61">
        <f>SUM(U26,P26)</f>
        <v>196727</v>
      </c>
      <c r="X26" s="54">
        <v>37565</v>
      </c>
      <c r="Y26" s="55">
        <f>SUM(X26,R26)</f>
        <v>38182</v>
      </c>
    </row>
    <row r="27" spans="1:25" ht="12.75">
      <c r="A27" s="47">
        <v>14</v>
      </c>
      <c r="B27" s="47" t="s">
        <v>41</v>
      </c>
      <c r="C27" s="48" t="s">
        <v>92</v>
      </c>
      <c r="D27" s="48" t="s">
        <v>93</v>
      </c>
      <c r="E27" s="49" t="s">
        <v>51</v>
      </c>
      <c r="F27" s="49" t="s">
        <v>55</v>
      </c>
      <c r="G27" s="50">
        <v>1</v>
      </c>
      <c r="H27" s="50">
        <v>9</v>
      </c>
      <c r="I27" s="56">
        <v>2069</v>
      </c>
      <c r="J27" s="56"/>
      <c r="K27" s="56">
        <v>357</v>
      </c>
      <c r="L27" s="56"/>
      <c r="M27" s="52"/>
      <c r="N27" s="51">
        <f>I27/H27</f>
        <v>229.88888888888889</v>
      </c>
      <c r="O27" s="60">
        <v>9</v>
      </c>
      <c r="P27" s="51">
        <v>3261</v>
      </c>
      <c r="Q27" s="51"/>
      <c r="R27" s="56">
        <v>630</v>
      </c>
      <c r="S27" s="56"/>
      <c r="T27" s="52"/>
      <c r="U27" s="61"/>
      <c r="V27" s="51">
        <f>P27/O27</f>
        <v>362.3333333333333</v>
      </c>
      <c r="W27" s="54">
        <f>SUM(U27,P27)</f>
        <v>3261</v>
      </c>
      <c r="X27" s="54"/>
      <c r="Y27" s="55">
        <f>SUM(X27,R27)</f>
        <v>630</v>
      </c>
    </row>
    <row r="28" spans="1:25" ht="12.75">
      <c r="A28" s="47">
        <v>15</v>
      </c>
      <c r="B28" s="47">
        <v>8</v>
      </c>
      <c r="C28" s="48" t="s">
        <v>78</v>
      </c>
      <c r="D28" s="48" t="s">
        <v>79</v>
      </c>
      <c r="E28" s="49" t="s">
        <v>51</v>
      </c>
      <c r="F28" s="49" t="s">
        <v>55</v>
      </c>
      <c r="G28" s="50">
        <v>3</v>
      </c>
      <c r="H28" s="50">
        <v>9</v>
      </c>
      <c r="I28" s="51">
        <v>2380</v>
      </c>
      <c r="J28" s="51">
        <v>4050</v>
      </c>
      <c r="K28" s="51">
        <v>409</v>
      </c>
      <c r="L28" s="51">
        <v>705</v>
      </c>
      <c r="M28" s="52">
        <f>(I28/J28*100)-100</f>
        <v>-41.23456790123456</v>
      </c>
      <c r="N28" s="51">
        <f>I28/H28</f>
        <v>264.44444444444446</v>
      </c>
      <c r="O28" s="53">
        <v>9</v>
      </c>
      <c r="P28" s="59">
        <v>2942</v>
      </c>
      <c r="Q28" s="59">
        <v>6265</v>
      </c>
      <c r="R28" s="59">
        <v>521</v>
      </c>
      <c r="S28" s="59">
        <v>1205</v>
      </c>
      <c r="T28" s="52">
        <f>(P28/Q28*100)-100</f>
        <v>-53.04070231444533</v>
      </c>
      <c r="U28" s="61">
        <v>12880</v>
      </c>
      <c r="V28" s="51">
        <f>P28/O28</f>
        <v>326.8888888888889</v>
      </c>
      <c r="W28" s="54">
        <f>SUM(U28,P28)</f>
        <v>15822</v>
      </c>
      <c r="X28" s="54">
        <v>2472</v>
      </c>
      <c r="Y28" s="55">
        <f>SUM(X28,R28)</f>
        <v>2993</v>
      </c>
    </row>
    <row r="29" spans="1:25" ht="12.75">
      <c r="A29" s="47">
        <v>16</v>
      </c>
      <c r="B29" s="47">
        <v>10</v>
      </c>
      <c r="C29" s="48" t="s">
        <v>76</v>
      </c>
      <c r="D29" s="48" t="s">
        <v>77</v>
      </c>
      <c r="E29" s="49" t="s">
        <v>51</v>
      </c>
      <c r="F29" s="49" t="s">
        <v>55</v>
      </c>
      <c r="G29" s="50">
        <v>4</v>
      </c>
      <c r="H29" s="50">
        <v>10</v>
      </c>
      <c r="I29" s="56">
        <v>1646</v>
      </c>
      <c r="J29" s="56">
        <v>3006</v>
      </c>
      <c r="K29" s="51">
        <v>318</v>
      </c>
      <c r="L29" s="51">
        <v>573</v>
      </c>
      <c r="M29" s="52">
        <f>(I29/J29*100)-100</f>
        <v>-45.24284763805721</v>
      </c>
      <c r="N29" s="51">
        <f>I29/H29</f>
        <v>164.6</v>
      </c>
      <c r="O29" s="50">
        <v>10</v>
      </c>
      <c r="P29" s="51">
        <v>2758</v>
      </c>
      <c r="Q29" s="51">
        <v>5442</v>
      </c>
      <c r="R29" s="51">
        <v>535</v>
      </c>
      <c r="S29" s="51">
        <v>1089</v>
      </c>
      <c r="T29" s="52">
        <f>(P29/Q29*100)-100</f>
        <v>-49.320102903344356</v>
      </c>
      <c r="U29" s="54">
        <v>16683</v>
      </c>
      <c r="V29" s="51">
        <f>P29/O29</f>
        <v>275.8</v>
      </c>
      <c r="W29" s="54">
        <f>SUM(U29,P29)</f>
        <v>19441</v>
      </c>
      <c r="X29" s="61">
        <v>3356</v>
      </c>
      <c r="Y29" s="55">
        <f>SUM(X29,R29)</f>
        <v>3891</v>
      </c>
    </row>
    <row r="30" spans="1:25" ht="12.75">
      <c r="A30" s="47">
        <v>17</v>
      </c>
      <c r="B30" s="47">
        <v>12</v>
      </c>
      <c r="C30" s="58" t="s">
        <v>58</v>
      </c>
      <c r="D30" s="58" t="s">
        <v>59</v>
      </c>
      <c r="E30" s="49" t="s">
        <v>60</v>
      </c>
      <c r="F30" s="49" t="s">
        <v>61</v>
      </c>
      <c r="G30" s="50">
        <v>16</v>
      </c>
      <c r="H30" s="50">
        <v>22</v>
      </c>
      <c r="I30" s="56">
        <v>1509</v>
      </c>
      <c r="J30" s="56">
        <v>1749</v>
      </c>
      <c r="K30" s="56">
        <v>289</v>
      </c>
      <c r="L30" s="56">
        <v>331</v>
      </c>
      <c r="M30" s="52">
        <f>(I30/J30*100)-100</f>
        <v>-13.72212692967409</v>
      </c>
      <c r="N30" s="51">
        <f>I30/H30</f>
        <v>68.5909090909091</v>
      </c>
      <c r="O30" s="50">
        <v>22</v>
      </c>
      <c r="P30" s="51">
        <v>2222</v>
      </c>
      <c r="Q30" s="51">
        <v>3676</v>
      </c>
      <c r="R30" s="51">
        <v>416</v>
      </c>
      <c r="S30" s="51">
        <v>778</v>
      </c>
      <c r="T30" s="52">
        <f>(P30/Q30*100)-100</f>
        <v>-39.55386289445049</v>
      </c>
      <c r="U30" s="114">
        <v>125530</v>
      </c>
      <c r="V30" s="51">
        <f>P30/O30</f>
        <v>101</v>
      </c>
      <c r="W30" s="54">
        <f>SUM(U30,P30)</f>
        <v>127752</v>
      </c>
      <c r="X30" s="61">
        <v>25481</v>
      </c>
      <c r="Y30" s="55">
        <f>SUM(X30,R30)</f>
        <v>25897</v>
      </c>
    </row>
    <row r="31" spans="1:25" ht="12.75">
      <c r="A31" s="47">
        <v>18</v>
      </c>
      <c r="B31" s="47">
        <v>14</v>
      </c>
      <c r="C31" s="115" t="s">
        <v>53</v>
      </c>
      <c r="D31" s="109" t="s">
        <v>54</v>
      </c>
      <c r="E31" s="49" t="s">
        <v>44</v>
      </c>
      <c r="F31" s="49" t="s">
        <v>45</v>
      </c>
      <c r="G31" s="50">
        <v>13</v>
      </c>
      <c r="H31" s="50">
        <v>11</v>
      </c>
      <c r="I31" s="59">
        <v>943</v>
      </c>
      <c r="J31" s="59">
        <v>1730</v>
      </c>
      <c r="K31" s="59">
        <v>174</v>
      </c>
      <c r="L31" s="59">
        <v>385</v>
      </c>
      <c r="M31" s="52">
        <f>(I31/J31*100)-100</f>
        <v>-45.49132947976878</v>
      </c>
      <c r="N31" s="51">
        <f>I31/H31</f>
        <v>85.72727272727273</v>
      </c>
      <c r="O31" s="53">
        <v>11</v>
      </c>
      <c r="P31" s="51">
        <v>1419</v>
      </c>
      <c r="Q31" s="51">
        <v>2541</v>
      </c>
      <c r="R31" s="51">
        <v>276</v>
      </c>
      <c r="S31" s="51">
        <v>589</v>
      </c>
      <c r="T31" s="52">
        <f>(P31/Q31*100)-100</f>
        <v>-44.15584415584416</v>
      </c>
      <c r="U31" s="61">
        <v>146841</v>
      </c>
      <c r="V31" s="51">
        <f>P31/O31</f>
        <v>129</v>
      </c>
      <c r="W31" s="54">
        <f>SUM(U31,P31)</f>
        <v>148260</v>
      </c>
      <c r="X31" s="54">
        <v>28391</v>
      </c>
      <c r="Y31" s="55">
        <f>SUM(X31,R31)</f>
        <v>28667</v>
      </c>
    </row>
    <row r="32" spans="1:25" ht="12.75">
      <c r="A32" s="47">
        <v>19</v>
      </c>
      <c r="B32" s="47">
        <v>15</v>
      </c>
      <c r="C32" s="110" t="s">
        <v>74</v>
      </c>
      <c r="D32" s="48" t="s">
        <v>75</v>
      </c>
      <c r="E32" s="49" t="s">
        <v>51</v>
      </c>
      <c r="F32" s="49" t="s">
        <v>52</v>
      </c>
      <c r="G32" s="50">
        <v>7</v>
      </c>
      <c r="H32" s="50">
        <v>4</v>
      </c>
      <c r="I32" s="56">
        <v>800</v>
      </c>
      <c r="J32" s="56">
        <v>926</v>
      </c>
      <c r="K32" s="51">
        <v>162</v>
      </c>
      <c r="L32" s="51">
        <v>179</v>
      </c>
      <c r="M32" s="52">
        <f>(I32/J32*100)-100</f>
        <v>-13.60691144708423</v>
      </c>
      <c r="N32" s="51">
        <f>I32/H32</f>
        <v>200</v>
      </c>
      <c r="O32" s="60">
        <v>4</v>
      </c>
      <c r="P32" s="51">
        <v>1122</v>
      </c>
      <c r="Q32" s="51">
        <v>2188</v>
      </c>
      <c r="R32" s="51">
        <v>232</v>
      </c>
      <c r="S32" s="51">
        <v>487</v>
      </c>
      <c r="T32" s="52">
        <f>(P32/Q32*100)-100</f>
        <v>-48.72029250457038</v>
      </c>
      <c r="U32" s="54">
        <v>7780</v>
      </c>
      <c r="V32" s="51">
        <f>P32/O32</f>
        <v>280.5</v>
      </c>
      <c r="W32" s="54">
        <f>SUM(U32,P32)</f>
        <v>8902</v>
      </c>
      <c r="X32" s="54">
        <v>1882</v>
      </c>
      <c r="Y32" s="55">
        <f>SUM(X32,R32)</f>
        <v>2114</v>
      </c>
    </row>
    <row r="33" spans="1:25" ht="13.5" thickBot="1">
      <c r="A33" s="97">
        <v>20</v>
      </c>
      <c r="B33" s="97">
        <v>19</v>
      </c>
      <c r="C33" s="109" t="s">
        <v>70</v>
      </c>
      <c r="D33" s="109" t="s">
        <v>71</v>
      </c>
      <c r="E33" s="98" t="s">
        <v>51</v>
      </c>
      <c r="F33" s="98" t="s">
        <v>55</v>
      </c>
      <c r="G33" s="99">
        <v>5</v>
      </c>
      <c r="H33" s="99">
        <v>9</v>
      </c>
      <c r="I33" s="111">
        <v>629</v>
      </c>
      <c r="J33" s="111">
        <v>833</v>
      </c>
      <c r="K33" s="111">
        <v>120</v>
      </c>
      <c r="L33" s="111">
        <v>139</v>
      </c>
      <c r="M33" s="92">
        <f>(I33/J33*100)-100</f>
        <v>-24.48979591836735</v>
      </c>
      <c r="N33" s="51">
        <f>I33/H33</f>
        <v>69.88888888888889</v>
      </c>
      <c r="O33" s="116">
        <v>9</v>
      </c>
      <c r="P33" s="91">
        <v>1076</v>
      </c>
      <c r="Q33" s="91">
        <v>1394</v>
      </c>
      <c r="R33" s="91">
        <v>207</v>
      </c>
      <c r="S33" s="91">
        <v>247</v>
      </c>
      <c r="T33" s="92">
        <f>(P33/Q33*100)-100</f>
        <v>-22.812051649928264</v>
      </c>
      <c r="U33" s="93">
        <v>7315</v>
      </c>
      <c r="V33" s="51">
        <f>P33/O33</f>
        <v>119.55555555555556</v>
      </c>
      <c r="W33" s="54">
        <f>SUM(U33,P33)</f>
        <v>8391</v>
      </c>
      <c r="X33" s="85">
        <v>1390</v>
      </c>
      <c r="Y33" s="55">
        <f>SUM(X33,R33)</f>
        <v>1597</v>
      </c>
    </row>
    <row r="34" spans="1:25" s="69" customFormat="1" ht="12.75" thickBot="1">
      <c r="A34" s="100"/>
      <c r="B34" s="101"/>
      <c r="C34" s="102" t="s">
        <v>62</v>
      </c>
      <c r="D34" s="102"/>
      <c r="E34" s="101"/>
      <c r="F34" s="101"/>
      <c r="G34" s="101"/>
      <c r="H34" s="101">
        <f>SUM(H14:H33)</f>
        <v>201</v>
      </c>
      <c r="I34" s="103">
        <f>SUM(I14:I33)</f>
        <v>127098</v>
      </c>
      <c r="J34" s="103">
        <v>37447</v>
      </c>
      <c r="K34" s="103">
        <f>SUM(K14:K33)</f>
        <v>22282</v>
      </c>
      <c r="L34" s="103">
        <v>6593</v>
      </c>
      <c r="M34" s="104">
        <f>(I34/J34*100)-100</f>
        <v>239.40769621064442</v>
      </c>
      <c r="N34" s="105">
        <f>I34/H34</f>
        <v>632.3283582089553</v>
      </c>
      <c r="O34" s="101">
        <f>SUM(O14:O33)</f>
        <v>201</v>
      </c>
      <c r="P34" s="103">
        <f>SUM(P14:P33)</f>
        <v>191185</v>
      </c>
      <c r="Q34" s="103">
        <v>95409</v>
      </c>
      <c r="R34" s="103">
        <f>SUM(R14:R33)</f>
        <v>34399</v>
      </c>
      <c r="S34" s="103">
        <v>19589</v>
      </c>
      <c r="T34" s="104">
        <f>(P34/Q34*100)-100</f>
        <v>100.3846597281179</v>
      </c>
      <c r="U34" s="103">
        <f>SUM(U14:U33)</f>
        <v>956375</v>
      </c>
      <c r="V34" s="105">
        <f>P34/O34</f>
        <v>951.1691542288557</v>
      </c>
      <c r="W34" s="106">
        <f>SUM(U34,P34)</f>
        <v>1147560</v>
      </c>
      <c r="X34" s="103">
        <f>SUM(X14:X33)</f>
        <v>190896</v>
      </c>
      <c r="Y34" s="107">
        <f>SUM(Y14:Y33)</f>
        <v>225295</v>
      </c>
    </row>
    <row r="35" spans="9:12" ht="12.75">
      <c r="I35" s="70"/>
      <c r="J35" s="70"/>
      <c r="K35" s="70"/>
      <c r="L35" s="70"/>
    </row>
    <row r="36" ht="12.75">
      <c r="Y36" s="71"/>
    </row>
    <row r="37" spans="3:5" ht="12.75">
      <c r="C37" s="70"/>
      <c r="D37" s="70"/>
      <c r="E37" s="70"/>
    </row>
    <row r="38" spans="3:5" ht="12.75">
      <c r="C38" s="70"/>
      <c r="D38" s="70"/>
      <c r="E38" s="70"/>
    </row>
    <row r="39" spans="3:6" ht="12.75">
      <c r="C39" s="70"/>
      <c r="D39" s="70"/>
      <c r="E39" s="70"/>
      <c r="F39" s="70"/>
    </row>
    <row r="40" spans="3:6" ht="12.75">
      <c r="C40" s="70"/>
      <c r="D40" s="70"/>
      <c r="E40" s="70"/>
      <c r="F40" s="70"/>
    </row>
  </sheetData>
  <sheetProtection selectLockedCells="1" selectUnlockedCells="1"/>
  <printOptions/>
  <pageMargins left="0.5902777777777778" right="0.2361111111111111" top="0.7875" bottom="0.7875" header="0.5118055555555555" footer="0.5118055555555555"/>
  <pageSetup fitToHeight="1" fitToWidth="1" horizontalDpi="300" verticalDpi="300" orientation="landscape" paperSize="9" r:id="rId1"/>
  <headerFooter alignWithMargins="0">
    <oddFooter>&amp;CPrepared by JANKO CRETNIK jr.&amp;RPage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0" style="0" hidden="1" customWidth="1"/>
    <col min="11" max="11" width="7.7109375" style="0" customWidth="1"/>
    <col min="12" max="12" width="0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0" style="0" hidden="1" customWidth="1"/>
    <col min="18" max="18" width="8.7109375" style="0" customWidth="1"/>
    <col min="19" max="19" width="0" style="0" hidden="1" customWidth="1"/>
    <col min="20" max="20" width="7.8515625" style="0" customWidth="1"/>
    <col min="21" max="21" width="0" style="1" hidden="1" customWidth="1"/>
    <col min="22" max="22" width="9.7109375" style="1" customWidth="1"/>
    <col min="23" max="23" width="11.7109375" style="0" customWidth="1"/>
    <col min="24" max="24" width="0" style="0" hidden="1" customWidth="1"/>
    <col min="25" max="25" width="9.7109375" style="0" customWidth="1"/>
  </cols>
  <sheetData>
    <row r="1" spans="1:25" ht="15.75">
      <c r="A1" s="2"/>
      <c r="B1" s="2"/>
      <c r="C1" s="2"/>
      <c r="D1" s="2"/>
      <c r="E1" s="2"/>
      <c r="F1" s="2"/>
      <c r="G1" s="2"/>
      <c r="H1" s="2"/>
      <c r="I1" s="3" t="s">
        <v>0</v>
      </c>
      <c r="J1" s="2"/>
      <c r="K1" s="3"/>
      <c r="L1" s="4"/>
      <c r="M1" s="2"/>
      <c r="N1" s="2"/>
      <c r="O1" s="2"/>
      <c r="Q1" s="2"/>
      <c r="R1" s="2"/>
      <c r="S1" s="2"/>
      <c r="T1" s="2"/>
      <c r="W1" s="2"/>
      <c r="X1" s="2"/>
      <c r="Y1" s="2"/>
    </row>
    <row r="2" spans="1:25" ht="14.25">
      <c r="A2" s="2"/>
      <c r="B2" s="2"/>
      <c r="C2" s="2"/>
      <c r="D2" s="2"/>
      <c r="E2" s="2"/>
      <c r="F2" s="2"/>
      <c r="G2" s="2"/>
      <c r="H2" s="2"/>
      <c r="I2" s="5" t="s">
        <v>1</v>
      </c>
      <c r="J2" s="2"/>
      <c r="K2" s="5"/>
      <c r="L2" s="5"/>
      <c r="M2" s="2"/>
      <c r="N2" s="2"/>
      <c r="O2" s="2"/>
      <c r="P2" s="2"/>
      <c r="Q2" s="2"/>
      <c r="R2" s="2"/>
      <c r="S2" s="2"/>
      <c r="T2" s="2"/>
      <c r="W2" s="2"/>
      <c r="X2" s="2"/>
      <c r="Y2" s="2"/>
    </row>
    <row r="3" spans="1:25" ht="12.75">
      <c r="A3" s="2"/>
      <c r="B3" s="2"/>
      <c r="C3" s="2"/>
      <c r="D3" s="6"/>
      <c r="E3" s="6"/>
      <c r="F3" s="2"/>
      <c r="G3" s="2"/>
      <c r="H3" s="2"/>
      <c r="I3" s="2"/>
      <c r="J3" s="2"/>
      <c r="K3" s="7" t="s">
        <v>2</v>
      </c>
      <c r="L3" s="7"/>
      <c r="M3" s="2"/>
      <c r="N3" s="2"/>
      <c r="O3" s="2"/>
      <c r="P3" s="2"/>
      <c r="Q3" s="2"/>
      <c r="R3" s="2"/>
      <c r="S3" s="2"/>
      <c r="T3" s="2"/>
      <c r="W3" s="2"/>
      <c r="X3" s="2"/>
      <c r="Y3" s="2"/>
    </row>
    <row r="4" spans="1:25" s="20" customFormat="1" ht="11.25">
      <c r="A4" s="8"/>
      <c r="B4" s="8"/>
      <c r="C4" s="9" t="s">
        <v>3</v>
      </c>
      <c r="E4" s="8"/>
      <c r="F4" s="8"/>
      <c r="G4" s="11" t="s">
        <v>4</v>
      </c>
      <c r="H4" s="12"/>
      <c r="I4" s="12"/>
      <c r="J4" s="12"/>
      <c r="K4" s="72" t="str">
        <f>'WEEKLY COMPETITIVE REPORT'!K4</f>
        <v>31 - Oct</v>
      </c>
      <c r="L4" s="12"/>
      <c r="M4" s="13" t="str">
        <f>'WEEKLY COMPETITIVE REPORT'!M4</f>
        <v>02 - Nov</v>
      </c>
      <c r="N4" s="14"/>
      <c r="O4" s="8"/>
      <c r="P4" s="8"/>
      <c r="Q4" s="8"/>
      <c r="R4" s="8"/>
      <c r="S4" s="8"/>
      <c r="T4" s="8"/>
      <c r="U4" s="15"/>
      <c r="V4" s="15"/>
      <c r="W4" s="17" t="s">
        <v>5</v>
      </c>
      <c r="X4" s="73" t="s">
        <v>2</v>
      </c>
      <c r="Y4" s="19">
        <f>'WEEKLY COMPETITIVE REPORT'!Y4</f>
        <v>0.746</v>
      </c>
    </row>
    <row r="5" spans="1:25" s="20" customFormat="1" ht="11.25">
      <c r="A5" s="8"/>
      <c r="B5" s="8"/>
      <c r="C5" s="8" t="s">
        <v>2</v>
      </c>
      <c r="D5" s="8"/>
      <c r="E5" s="8"/>
      <c r="F5" s="8"/>
      <c r="G5" s="21" t="s">
        <v>6</v>
      </c>
      <c r="H5" s="22"/>
      <c r="I5" s="22"/>
      <c r="J5" s="22"/>
      <c r="K5" s="74" t="str">
        <f>'WEEKLY COMPETITIVE REPORT'!K5</f>
        <v>30 - Oct</v>
      </c>
      <c r="L5" s="22"/>
      <c r="M5" s="23" t="str">
        <f>'WEEKLY COMPETITIVE REPORT'!M5</f>
        <v>05 - Nov</v>
      </c>
      <c r="N5" s="14"/>
      <c r="O5" s="8"/>
      <c r="P5" s="8"/>
      <c r="Q5" s="8"/>
      <c r="R5" s="8"/>
      <c r="S5" s="8"/>
      <c r="T5" s="8"/>
      <c r="U5" s="15"/>
      <c r="V5" s="15"/>
      <c r="W5" s="26"/>
      <c r="X5" s="8"/>
      <c r="Y5" s="27"/>
    </row>
    <row r="6" spans="1:25" s="20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4"/>
      <c r="M6" s="8"/>
      <c r="N6" s="8"/>
      <c r="O6" s="14"/>
      <c r="P6" s="8"/>
      <c r="Q6" s="8"/>
      <c r="R6" s="8"/>
      <c r="S6" s="8"/>
      <c r="T6" s="8"/>
      <c r="U6" s="15"/>
      <c r="V6" s="15"/>
      <c r="W6" s="26"/>
      <c r="X6" s="8"/>
      <c r="Y6" s="27"/>
    </row>
    <row r="7" spans="1:25" s="20" customFormat="1" ht="12.75">
      <c r="A7" s="8"/>
      <c r="B7" s="8" t="s">
        <v>7</v>
      </c>
      <c r="C7" s="8" t="s">
        <v>8</v>
      </c>
      <c r="D7" s="8"/>
      <c r="E7" s="8"/>
      <c r="F7" s="8"/>
      <c r="G7" s="8"/>
      <c r="H7" s="28" t="str">
        <f>'WEEKLY COMPETITIVE REPORT'!H7</f>
        <v>Week </v>
      </c>
      <c r="I7" s="8"/>
      <c r="J7" s="29" t="s">
        <v>10</v>
      </c>
      <c r="K7" s="28">
        <f>'WEEKLY COMPETITIVE REPORT'!K7</f>
        <v>44</v>
      </c>
      <c r="L7" s="29" t="s">
        <v>10</v>
      </c>
      <c r="M7" s="8"/>
      <c r="N7" s="8"/>
      <c r="O7" s="28"/>
      <c r="P7" s="8"/>
      <c r="Q7" s="29" t="s">
        <v>10</v>
      </c>
      <c r="R7" s="8"/>
      <c r="S7" s="29" t="s">
        <v>10</v>
      </c>
      <c r="T7" s="8"/>
      <c r="U7" s="29" t="s">
        <v>10</v>
      </c>
      <c r="V7" s="29"/>
      <c r="W7" s="30"/>
      <c r="X7" s="29" t="s">
        <v>10</v>
      </c>
      <c r="Y7" s="31"/>
    </row>
    <row r="8" spans="1:25" ht="12.75">
      <c r="A8" s="29"/>
      <c r="B8" s="8" t="s">
        <v>11</v>
      </c>
      <c r="C8" s="32" t="s">
        <v>12</v>
      </c>
      <c r="D8" s="32"/>
      <c r="E8" s="29"/>
      <c r="F8" s="29"/>
      <c r="G8" s="29"/>
      <c r="H8" s="29"/>
      <c r="I8" s="29"/>
      <c r="J8" s="29" t="s">
        <v>13</v>
      </c>
      <c r="K8" s="28"/>
      <c r="L8" s="29" t="s">
        <v>13</v>
      </c>
      <c r="M8" s="8"/>
      <c r="N8" s="8"/>
      <c r="O8" s="28"/>
      <c r="P8" s="33"/>
      <c r="Q8" s="29" t="s">
        <v>13</v>
      </c>
      <c r="R8" s="29"/>
      <c r="S8" s="29" t="s">
        <v>13</v>
      </c>
      <c r="T8" s="29"/>
      <c r="U8" s="29" t="s">
        <v>13</v>
      </c>
      <c r="V8" s="29"/>
      <c r="W8" s="30" t="s">
        <v>14</v>
      </c>
      <c r="X8" s="29" t="s">
        <v>13</v>
      </c>
      <c r="Y8" s="31">
        <f>'WEEKLY COMPETITIVE REPORT'!Y8</f>
        <v>41949</v>
      </c>
    </row>
    <row r="9" spans="1:25" ht="12.75">
      <c r="A9" s="8"/>
      <c r="B9" s="32"/>
      <c r="C9" s="34" t="s">
        <v>15</v>
      </c>
      <c r="D9" s="34"/>
      <c r="E9" s="8"/>
      <c r="F9" s="8"/>
      <c r="G9" s="8" t="s">
        <v>2</v>
      </c>
      <c r="H9" s="35" t="s">
        <v>63</v>
      </c>
      <c r="I9" s="29"/>
      <c r="J9" s="29" t="s">
        <v>17</v>
      </c>
      <c r="K9" s="29"/>
      <c r="L9" s="29" t="s">
        <v>17</v>
      </c>
      <c r="M9" s="29"/>
      <c r="N9" s="29"/>
      <c r="O9" s="29"/>
      <c r="P9" s="29"/>
      <c r="Q9" s="29" t="s">
        <v>17</v>
      </c>
      <c r="R9" s="29"/>
      <c r="S9" s="29" t="s">
        <v>17</v>
      </c>
      <c r="T9" s="29"/>
      <c r="U9" s="29" t="s">
        <v>17</v>
      </c>
      <c r="V9" s="29"/>
      <c r="W9" s="29"/>
      <c r="X9" s="29" t="s">
        <v>17</v>
      </c>
      <c r="Y9" s="36"/>
    </row>
    <row r="10" spans="1:25" ht="12.75">
      <c r="A10" s="8"/>
      <c r="B10" s="8"/>
      <c r="C10" s="32"/>
      <c r="D10" s="32"/>
      <c r="E10" s="8"/>
      <c r="F10" s="8"/>
      <c r="G10" s="8"/>
      <c r="H10" s="29"/>
      <c r="I10" s="29"/>
      <c r="J10" s="29" t="s">
        <v>18</v>
      </c>
      <c r="K10" s="29"/>
      <c r="L10" s="29" t="s">
        <v>18</v>
      </c>
      <c r="M10" s="29"/>
      <c r="N10" s="29"/>
      <c r="O10" s="29"/>
      <c r="P10" s="37"/>
      <c r="Q10" s="29" t="s">
        <v>18</v>
      </c>
      <c r="R10" s="29"/>
      <c r="S10" s="29" t="s">
        <v>18</v>
      </c>
      <c r="T10" s="29"/>
      <c r="U10" s="29" t="s">
        <v>18</v>
      </c>
      <c r="V10" s="29"/>
      <c r="W10" s="29"/>
      <c r="X10" s="29" t="s">
        <v>18</v>
      </c>
      <c r="Y10" s="29"/>
    </row>
    <row r="11" spans="1:25" ht="12.75">
      <c r="A11" s="29"/>
      <c r="B11" s="29"/>
      <c r="C11" s="29" t="s">
        <v>2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38"/>
      <c r="V11" s="38"/>
      <c r="W11" s="29"/>
      <c r="X11" s="29"/>
      <c r="Y11" s="29"/>
    </row>
    <row r="12" spans="1:25" ht="12.75">
      <c r="A12" s="39" t="s">
        <v>19</v>
      </c>
      <c r="B12" s="40" t="s">
        <v>20</v>
      </c>
      <c r="C12" s="40"/>
      <c r="D12" s="40"/>
      <c r="E12" s="40"/>
      <c r="F12" s="40" t="s">
        <v>21</v>
      </c>
      <c r="G12" s="40" t="s">
        <v>22</v>
      </c>
      <c r="H12" s="40" t="s">
        <v>23</v>
      </c>
      <c r="I12" s="40" t="s">
        <v>24</v>
      </c>
      <c r="J12" s="40" t="s">
        <v>25</v>
      </c>
      <c r="K12" s="40" t="s">
        <v>24</v>
      </c>
      <c r="L12" s="40" t="s">
        <v>25</v>
      </c>
      <c r="M12" s="40" t="s">
        <v>26</v>
      </c>
      <c r="N12" s="41" t="s">
        <v>27</v>
      </c>
      <c r="O12" s="40" t="s">
        <v>23</v>
      </c>
      <c r="P12" s="40" t="s">
        <v>28</v>
      </c>
      <c r="Q12" s="40" t="s">
        <v>29</v>
      </c>
      <c r="R12" s="40" t="s">
        <v>28</v>
      </c>
      <c r="S12" s="40" t="s">
        <v>30</v>
      </c>
      <c r="T12" s="40" t="s">
        <v>26</v>
      </c>
      <c r="U12" s="41" t="s">
        <v>31</v>
      </c>
      <c r="V12" s="41" t="s">
        <v>27</v>
      </c>
      <c r="W12" s="40" t="s">
        <v>32</v>
      </c>
      <c r="X12" s="40" t="s">
        <v>31</v>
      </c>
      <c r="Y12" s="42" t="s">
        <v>32</v>
      </c>
    </row>
    <row r="13" spans="1:25" ht="12.75">
      <c r="A13" s="43" t="s">
        <v>22</v>
      </c>
      <c r="B13" s="44" t="s">
        <v>22</v>
      </c>
      <c r="C13" s="44" t="s">
        <v>33</v>
      </c>
      <c r="D13" s="44" t="s">
        <v>34</v>
      </c>
      <c r="E13" s="44" t="s">
        <v>35</v>
      </c>
      <c r="F13" s="44" t="s">
        <v>35</v>
      </c>
      <c r="G13" s="44" t="s">
        <v>23</v>
      </c>
      <c r="H13" s="44" t="s">
        <v>36</v>
      </c>
      <c r="I13" s="44" t="s">
        <v>37</v>
      </c>
      <c r="J13" s="44" t="s">
        <v>64</v>
      </c>
      <c r="K13" s="44" t="s">
        <v>38</v>
      </c>
      <c r="L13" s="44" t="s">
        <v>38</v>
      </c>
      <c r="M13" s="44" t="s">
        <v>39</v>
      </c>
      <c r="N13" s="45" t="s">
        <v>40</v>
      </c>
      <c r="O13" s="44" t="s">
        <v>36</v>
      </c>
      <c r="P13" s="44" t="s">
        <v>37</v>
      </c>
      <c r="Q13" s="44" t="s">
        <v>37</v>
      </c>
      <c r="R13" s="44" t="s">
        <v>38</v>
      </c>
      <c r="S13" s="44" t="s">
        <v>38</v>
      </c>
      <c r="T13" s="44" t="s">
        <v>39</v>
      </c>
      <c r="U13" s="45" t="s">
        <v>37</v>
      </c>
      <c r="V13" s="45" t="s">
        <v>40</v>
      </c>
      <c r="W13" s="44" t="s">
        <v>37</v>
      </c>
      <c r="X13" s="44" t="s">
        <v>38</v>
      </c>
      <c r="Y13" s="46" t="s">
        <v>38</v>
      </c>
    </row>
    <row r="14" spans="1:25" ht="12.75">
      <c r="A14" s="75">
        <v>1</v>
      </c>
      <c r="B14" s="48">
        <f>'WEEKLY COMPETITIVE REPORT'!B14</f>
        <v>1</v>
      </c>
      <c r="C14" s="48" t="str">
        <f>'WEEKLY COMPETITIVE REPORT'!C14</f>
        <v>MAYA THE BEE</v>
      </c>
      <c r="D14" s="48" t="str">
        <f>'WEEKLY COMPETITIVE REPORT'!D14</f>
        <v>ČEBELICA MAJA</v>
      </c>
      <c r="E14" s="48" t="str">
        <f>'WEEKLY COMPETITIVE REPORT'!E14</f>
        <v>IND</v>
      </c>
      <c r="F14" s="48" t="str">
        <f>'WEEKLY COMPETITIVE REPORT'!F14</f>
        <v>Karantanija</v>
      </c>
      <c r="G14" s="50">
        <f>'WEEKLY COMPETITIVE REPORT'!G14</f>
        <v>2</v>
      </c>
      <c r="H14" s="50">
        <f>'WEEKLY COMPETITIVE REPORT'!H14</f>
        <v>17</v>
      </c>
      <c r="I14" s="51">
        <f>'WEEKLY COMPETITIVE REPORT'!I14/Y4</f>
        <v>56563.002680965146</v>
      </c>
      <c r="J14" s="51">
        <f>'WEEKLY COMPETITIVE REPORT'!J14/Y4</f>
        <v>55776.139410187665</v>
      </c>
      <c r="K14" s="59">
        <f>'WEEKLY COMPETITIVE REPORT'!K14</f>
        <v>7336</v>
      </c>
      <c r="L14" s="59">
        <f>'WEEKLY COMPETITIVE REPORT'!L14</f>
        <v>7354</v>
      </c>
      <c r="M14" s="52">
        <f>'WEEKLY COMPETITIVE REPORT'!M14</f>
        <v>1.4107524814343009</v>
      </c>
      <c r="N14" s="51">
        <f aca="true" t="shared" si="0" ref="N14:N20">I14/H14</f>
        <v>3327.2354518214793</v>
      </c>
      <c r="O14" s="50">
        <f>'WEEKLY COMPETITIVE REPORT'!O14</f>
        <v>17</v>
      </c>
      <c r="P14" s="51">
        <f>'WEEKLY COMPETITIVE REPORT'!P14/Y4</f>
        <v>88183.64611260053</v>
      </c>
      <c r="Q14" s="51">
        <f>'WEEKLY COMPETITIVE REPORT'!Q14/Y4</f>
        <v>121537.53351206434</v>
      </c>
      <c r="R14" s="59">
        <f>'WEEKLY COMPETITIVE REPORT'!R14</f>
        <v>10930</v>
      </c>
      <c r="S14" s="59">
        <f>'WEEKLY COMPETITIVE REPORT'!S14</f>
        <v>18102</v>
      </c>
      <c r="T14" s="52">
        <f>'WEEKLY COMPETITIVE REPORT'!T14</f>
        <v>-27.443281458524055</v>
      </c>
      <c r="U14" s="51">
        <f>'WEEKLY COMPETITIVE REPORT'!U14/Y4</f>
        <v>123789.54423592493</v>
      </c>
      <c r="V14" s="51">
        <f aca="true" t="shared" si="1" ref="V14:V20">P14/O14</f>
        <v>5187.273300741208</v>
      </c>
      <c r="W14" s="76">
        <f aca="true" t="shared" si="2" ref="W14:W20">P14+U14</f>
        <v>211973.19034852547</v>
      </c>
      <c r="X14" s="59">
        <f>'WEEKLY COMPETITIVE REPORT'!X14</f>
        <v>19245</v>
      </c>
      <c r="Y14" s="77">
        <f>'WEEKLY COMPETITIVE REPORT'!Y14</f>
        <v>30175</v>
      </c>
    </row>
    <row r="15" spans="1:25" ht="12.75">
      <c r="A15" s="75">
        <v>2</v>
      </c>
      <c r="B15" s="48">
        <f>'WEEKLY COMPETITIVE REPORT'!B15</f>
        <v>2</v>
      </c>
      <c r="C15" s="48" t="str">
        <f>'WEEKLY COMPETITIVE REPORT'!C15</f>
        <v>VLOGA ZA EMO</v>
      </c>
      <c r="D15" s="48" t="str">
        <f>'WEEKLY COMPETITIVE REPORT'!D15</f>
        <v>VLOGA ZA EMO</v>
      </c>
      <c r="E15" s="48" t="str">
        <f>'WEEKLY COMPETITIVE REPORT'!E15</f>
        <v>DOM</v>
      </c>
      <c r="F15" s="48" t="str">
        <f>'WEEKLY COMPETITIVE REPORT'!F15</f>
        <v>Constantin Film</v>
      </c>
      <c r="G15" s="50">
        <f>'WEEKLY COMPETITIVE REPORT'!G15</f>
        <v>2</v>
      </c>
      <c r="H15" s="50">
        <f>'WEEKLY COMPETITIVE REPORT'!H15</f>
        <v>10</v>
      </c>
      <c r="I15" s="51">
        <f>'WEEKLY COMPETITIVE REPORT'!I15/Y4</f>
        <v>14971.849865951743</v>
      </c>
      <c r="J15" s="51">
        <f>'WEEKLY COMPETITIVE REPORT'!J15/Y4</f>
        <v>23353.88739946381</v>
      </c>
      <c r="K15" s="59">
        <f>'WEEKLY COMPETITIVE REPORT'!K15</f>
        <v>2014</v>
      </c>
      <c r="L15" s="59">
        <f>'WEEKLY COMPETITIVE REPORT'!L15</f>
        <v>4139</v>
      </c>
      <c r="M15" s="52">
        <f>'WEEKLY COMPETITIVE REPORT'!M15</f>
        <v>-35.891401676041795</v>
      </c>
      <c r="N15" s="51">
        <f t="shared" si="0"/>
        <v>1497.1849865951742</v>
      </c>
      <c r="O15" s="50">
        <f>'WEEKLY COMPETITIVE REPORT'!O15</f>
        <v>10</v>
      </c>
      <c r="P15" s="51">
        <f>'WEEKLY COMPETITIVE REPORT'!P15/Y4</f>
        <v>25235.92493297587</v>
      </c>
      <c r="Q15" s="51">
        <f>'WEEKLY COMPETITIVE REPORT'!Q15/Y4</f>
        <v>56816.35388739946</v>
      </c>
      <c r="R15" s="59">
        <f>'WEEKLY COMPETITIVE REPORT'!R15</f>
        <v>3774</v>
      </c>
      <c r="S15" s="59">
        <f>'WEEKLY COMPETITIVE REPORT'!S15</f>
        <v>10641</v>
      </c>
      <c r="T15" s="52">
        <f>'WEEKLY COMPETITIVE REPORT'!T15</f>
        <v>-55.58334316385513</v>
      </c>
      <c r="U15" s="51">
        <f>'WEEKLY COMPETITIVE REPORT'!U15/Y4</f>
        <v>56816.35388739946</v>
      </c>
      <c r="V15" s="51">
        <f t="shared" si="1"/>
        <v>2523.592493297587</v>
      </c>
      <c r="W15" s="76">
        <f t="shared" si="2"/>
        <v>82052.27882037533</v>
      </c>
      <c r="X15" s="59">
        <f>'WEEKLY COMPETITIVE REPORT'!X15</f>
        <v>10641</v>
      </c>
      <c r="Y15" s="77">
        <f>'WEEKLY COMPETITIVE REPORT'!Y15</f>
        <v>14415</v>
      </c>
    </row>
    <row r="16" spans="1:25" ht="12.75">
      <c r="A16" s="75">
        <v>3</v>
      </c>
      <c r="B16" s="48" t="str">
        <f>'WEEKLY COMPETITIVE REPORT'!B16</f>
        <v>New</v>
      </c>
      <c r="C16" s="48" t="str">
        <f>'WEEKLY COMPETITIVE REPORT'!C16</f>
        <v>FURY</v>
      </c>
      <c r="D16" s="48" t="str">
        <f>'WEEKLY COMPETITIVE REPORT'!D16</f>
        <v>BES</v>
      </c>
      <c r="E16" s="48" t="str">
        <f>'WEEKLY COMPETITIVE REPORT'!E16</f>
        <v>IND</v>
      </c>
      <c r="F16" s="48" t="str">
        <f>'WEEKLY COMPETITIVE REPORT'!F16</f>
        <v>Blitz</v>
      </c>
      <c r="G16" s="50">
        <f>'WEEKLY COMPETITIVE REPORT'!G16</f>
        <v>1</v>
      </c>
      <c r="H16" s="50">
        <f>'WEEKLY COMPETITIVE REPORT'!H16</f>
        <v>9</v>
      </c>
      <c r="I16" s="51">
        <f>'WEEKLY COMPETITIVE REPORT'!I16/Y4</f>
        <v>18628.686327077747</v>
      </c>
      <c r="J16" s="51">
        <f>'WEEKLY COMPETITIVE REPORT'!J16/Y4</f>
        <v>0</v>
      </c>
      <c r="K16" s="59">
        <f>'WEEKLY COMPETITIVE REPORT'!K16</f>
        <v>2323</v>
      </c>
      <c r="L16" s="59">
        <f>'WEEKLY COMPETITIVE REPORT'!L16</f>
        <v>0</v>
      </c>
      <c r="M16" s="52">
        <f>'WEEKLY COMPETITIVE REPORT'!M16</f>
        <v>0</v>
      </c>
      <c r="N16" s="51">
        <f t="shared" si="0"/>
        <v>2069.854036341972</v>
      </c>
      <c r="O16" s="50">
        <f>'WEEKLY COMPETITIVE REPORT'!O16</f>
        <v>9</v>
      </c>
      <c r="P16" s="51">
        <f>'WEEKLY COMPETITIVE REPORT'!P16/Y4</f>
        <v>24713.13672922252</v>
      </c>
      <c r="Q16" s="51">
        <f>'WEEKLY COMPETITIVE REPORT'!Q16/Y4</f>
        <v>0</v>
      </c>
      <c r="R16" s="59">
        <f>'WEEKLY COMPETITIVE REPORT'!R16</f>
        <v>3289</v>
      </c>
      <c r="S16" s="59">
        <f>'WEEKLY COMPETITIVE REPORT'!S16</f>
        <v>0</v>
      </c>
      <c r="T16" s="52">
        <f>'WEEKLY COMPETITIVE REPORT'!T16</f>
        <v>0</v>
      </c>
      <c r="U16" s="51">
        <f>'WEEKLY COMPETITIVE REPORT'!U16/Y4</f>
        <v>2190.348525469169</v>
      </c>
      <c r="V16" s="51">
        <f t="shared" si="1"/>
        <v>2745.9040810247243</v>
      </c>
      <c r="W16" s="76">
        <f t="shared" si="2"/>
        <v>26903.485254691688</v>
      </c>
      <c r="X16" s="59">
        <f>'WEEKLY COMPETITIVE REPORT'!X16</f>
        <v>267</v>
      </c>
      <c r="Y16" s="77">
        <f>'WEEKLY COMPETITIVE REPORT'!Y16</f>
        <v>3556</v>
      </c>
    </row>
    <row r="17" spans="1:25" ht="12.75">
      <c r="A17" s="75">
        <v>4</v>
      </c>
      <c r="B17" s="48">
        <f>'WEEKLY COMPETITIVE REPORT'!B17</f>
        <v>3</v>
      </c>
      <c r="C17" s="48" t="str">
        <f>'WEEKLY COMPETITIVE REPORT'!C17</f>
        <v>OUIJA</v>
      </c>
      <c r="D17" s="48" t="str">
        <f>'WEEKLY COMPETITIVE REPORT'!D17</f>
        <v>OUIJA</v>
      </c>
      <c r="E17" s="48" t="str">
        <f>'WEEKLY COMPETITIVE REPORT'!E17</f>
        <v>UNI</v>
      </c>
      <c r="F17" s="48" t="str">
        <f>'WEEKLY COMPETITIVE REPORT'!F17</f>
        <v>Karantanija</v>
      </c>
      <c r="G17" s="50">
        <f>'WEEKLY COMPETITIVE REPORT'!G17</f>
        <v>2</v>
      </c>
      <c r="H17" s="50">
        <f>'WEEKLY COMPETITIVE REPORT'!H17</f>
        <v>9</v>
      </c>
      <c r="I17" s="51">
        <f>'WEEKLY COMPETITIVE REPORT'!I17/Y4</f>
        <v>16159.517426273458</v>
      </c>
      <c r="J17" s="51">
        <f>'WEEKLY COMPETITIVE REPORT'!J17/Y4</f>
        <v>16875.33512064343</v>
      </c>
      <c r="K17" s="59">
        <f>'WEEKLY COMPETITIVE REPORT'!K17</f>
        <v>2169</v>
      </c>
      <c r="L17" s="59">
        <f>'WEEKLY COMPETITIVE REPORT'!L17</f>
        <v>2268</v>
      </c>
      <c r="M17" s="52">
        <f>'WEEKLY COMPETITIVE REPORT'!M17</f>
        <v>-4.241798395424581</v>
      </c>
      <c r="N17" s="51">
        <f t="shared" si="0"/>
        <v>1795.5019362526064</v>
      </c>
      <c r="O17" s="50">
        <f>'WEEKLY COMPETITIVE REPORT'!O17</f>
        <v>9</v>
      </c>
      <c r="P17" s="51">
        <f>'WEEKLY COMPETITIVE REPORT'!P17/Y4</f>
        <v>23604.55764075067</v>
      </c>
      <c r="Q17" s="51">
        <f>'WEEKLY COMPETITIVE REPORT'!Q17/Y4</f>
        <v>34202.41286863271</v>
      </c>
      <c r="R17" s="59">
        <f>'WEEKLY COMPETITIVE REPORT'!R17</f>
        <v>3326</v>
      </c>
      <c r="S17" s="59">
        <f>'WEEKLY COMPETITIVE REPORT'!S17</f>
        <v>5262</v>
      </c>
      <c r="T17" s="52">
        <f>'WEEKLY COMPETITIVE REPORT'!T17</f>
        <v>-30.985694689398386</v>
      </c>
      <c r="U17" s="51">
        <f>'WEEKLY COMPETITIVE REPORT'!U17/Y4</f>
        <v>34202.41286863271</v>
      </c>
      <c r="V17" s="51">
        <f t="shared" si="1"/>
        <v>2622.7286267500745</v>
      </c>
      <c r="W17" s="76">
        <f t="shared" si="2"/>
        <v>57806.970509383376</v>
      </c>
      <c r="X17" s="59">
        <f>'WEEKLY COMPETITIVE REPORT'!X17</f>
        <v>5262</v>
      </c>
      <c r="Y17" s="77">
        <f>'WEEKLY COMPETITIVE REPORT'!Y17</f>
        <v>8588</v>
      </c>
    </row>
    <row r="18" spans="1:25" ht="13.5" customHeight="1">
      <c r="A18" s="75">
        <v>5</v>
      </c>
      <c r="B18" s="48">
        <f>'WEEKLY COMPETITIVE REPORT'!B18</f>
        <v>4</v>
      </c>
      <c r="C18" s="48" t="str">
        <f>'WEEKLY COMPETITIVE REPORT'!C18</f>
        <v>DRACULA UNTOLD</v>
      </c>
      <c r="D18" s="48" t="str">
        <f>'WEEKLY COMPETITIVE REPORT'!D18</f>
        <v>DRAKULA SKRITA ZGODBA</v>
      </c>
      <c r="E18" s="48" t="str">
        <f>'WEEKLY COMPETITIVE REPORT'!E18</f>
        <v>UNI</v>
      </c>
      <c r="F18" s="48" t="str">
        <f>'WEEKLY COMPETITIVE REPORT'!F18</f>
        <v>Karantanija</v>
      </c>
      <c r="G18" s="50">
        <f>'WEEKLY COMPETITIVE REPORT'!G18</f>
        <v>5</v>
      </c>
      <c r="H18" s="50">
        <f>'WEEKLY COMPETITIVE REPORT'!H18</f>
        <v>9</v>
      </c>
      <c r="I18" s="51">
        <f>'WEEKLY COMPETITIVE REPORT'!I18/Y4</f>
        <v>11021.447721179624</v>
      </c>
      <c r="J18" s="51">
        <f>'WEEKLY COMPETITIVE REPORT'!J18/Y4</f>
        <v>14667.560321715819</v>
      </c>
      <c r="K18" s="59">
        <f>'WEEKLY COMPETITIVE REPORT'!K18</f>
        <v>1448</v>
      </c>
      <c r="L18" s="59">
        <f>'WEEKLY COMPETITIVE REPORT'!L18</f>
        <v>1954</v>
      </c>
      <c r="M18" s="52">
        <f>'WEEKLY COMPETITIVE REPORT'!M18</f>
        <v>-24.858343995613225</v>
      </c>
      <c r="N18" s="51">
        <f t="shared" si="0"/>
        <v>1224.6053023532916</v>
      </c>
      <c r="O18" s="50">
        <f>'WEEKLY COMPETITIVE REPORT'!O18</f>
        <v>9</v>
      </c>
      <c r="P18" s="51">
        <f>'WEEKLY COMPETITIVE REPORT'!P18/Y4</f>
        <v>16518.76675603217</v>
      </c>
      <c r="Q18" s="51">
        <f>'WEEKLY COMPETITIVE REPORT'!Q18/Y4</f>
        <v>25148.793565683645</v>
      </c>
      <c r="R18" s="59">
        <f>'WEEKLY COMPETITIVE REPORT'!R18</f>
        <v>2300</v>
      </c>
      <c r="S18" s="59">
        <f>'WEEKLY COMPETITIVE REPORT'!S18</f>
        <v>3753</v>
      </c>
      <c r="T18" s="52">
        <f>'WEEKLY COMPETITIVE REPORT'!T18</f>
        <v>-34.31586802409254</v>
      </c>
      <c r="U18" s="51">
        <f>'WEEKLY COMPETITIVE REPORT'!U18/Y4</f>
        <v>122977.21179624664</v>
      </c>
      <c r="V18" s="51">
        <f t="shared" si="1"/>
        <v>1835.418528448019</v>
      </c>
      <c r="W18" s="76">
        <f t="shared" si="2"/>
        <v>139495.97855227883</v>
      </c>
      <c r="X18" s="59">
        <f>'WEEKLY COMPETITIVE REPORT'!X18</f>
        <v>17753</v>
      </c>
      <c r="Y18" s="77">
        <f>'WEEKLY COMPETITIVE REPORT'!Y18</f>
        <v>20053</v>
      </c>
    </row>
    <row r="19" spans="1:25" ht="12.75">
      <c r="A19" s="75">
        <v>6</v>
      </c>
      <c r="B19" s="48" t="str">
        <f>'WEEKLY COMPETITIVE REPORT'!B19</f>
        <v>New</v>
      </c>
      <c r="C19" s="48" t="str">
        <f>'WEEKLY COMPETITIVE REPORT'!C19</f>
        <v>MALI BUDO</v>
      </c>
      <c r="D19" s="48" t="str">
        <f>'WEEKLY COMPETITIVE REPORT'!D19</f>
        <v>MALI BUDO</v>
      </c>
      <c r="E19" s="48" t="str">
        <f>'WEEKLY COMPETITIVE REPORT'!E19</f>
        <v>IND</v>
      </c>
      <c r="F19" s="48" t="str">
        <f>'WEEKLY COMPETITIVE REPORT'!F19</f>
        <v>Karantanija</v>
      </c>
      <c r="G19" s="50">
        <f>'WEEKLY COMPETITIVE REPORT'!G19</f>
        <v>1</v>
      </c>
      <c r="H19" s="50">
        <f>'WEEKLY COMPETITIVE REPORT'!H19</f>
        <v>9</v>
      </c>
      <c r="I19" s="51">
        <f>'WEEKLY COMPETITIVE REPORT'!I19/Y4</f>
        <v>8477.21179624665</v>
      </c>
      <c r="J19" s="51">
        <f>'WEEKLY COMPETITIVE REPORT'!J19/Y4</f>
        <v>0</v>
      </c>
      <c r="K19" s="59">
        <f>'WEEKLY COMPETITIVE REPORT'!K19</f>
        <v>1089</v>
      </c>
      <c r="L19" s="59">
        <f>'WEEKLY COMPETITIVE REPORT'!L19</f>
        <v>0</v>
      </c>
      <c r="M19" s="52">
        <f>'WEEKLY COMPETITIVE REPORT'!M19</f>
        <v>0</v>
      </c>
      <c r="N19" s="51">
        <f t="shared" si="0"/>
        <v>941.9124218051833</v>
      </c>
      <c r="O19" s="50">
        <f>'WEEKLY COMPETITIVE REPORT'!O19</f>
        <v>9</v>
      </c>
      <c r="P19" s="51">
        <f>'WEEKLY COMPETITIVE REPORT'!P19/Y4</f>
        <v>12380.697050938337</v>
      </c>
      <c r="Q19" s="51">
        <f>'WEEKLY COMPETITIVE REPORT'!Q19/Y4</f>
        <v>0</v>
      </c>
      <c r="R19" s="59">
        <f>'WEEKLY COMPETITIVE REPORT'!R19</f>
        <v>1706</v>
      </c>
      <c r="S19" s="59">
        <f>'WEEKLY COMPETITIVE REPORT'!S19</f>
        <v>0</v>
      </c>
      <c r="T19" s="52">
        <f>'WEEKLY COMPETITIVE REPORT'!T19</f>
        <v>0</v>
      </c>
      <c r="U19" s="51">
        <f>'WEEKLY COMPETITIVE REPORT'!U19/Y4</f>
        <v>353.88739946380696</v>
      </c>
      <c r="V19" s="51">
        <f t="shared" si="1"/>
        <v>1375.6330056598154</v>
      </c>
      <c r="W19" s="76">
        <f t="shared" si="2"/>
        <v>12734.584450402144</v>
      </c>
      <c r="X19" s="59">
        <f>'WEEKLY COMPETITIVE REPORT'!X19</f>
        <v>278</v>
      </c>
      <c r="Y19" s="77">
        <f>'WEEKLY COMPETITIVE REPORT'!Y19</f>
        <v>1984</v>
      </c>
    </row>
    <row r="20" spans="1:25" ht="12.75">
      <c r="A20" s="47">
        <v>7</v>
      </c>
      <c r="B20" s="48">
        <f>'WEEKLY COMPETITIVE REPORT'!B20</f>
        <v>5</v>
      </c>
      <c r="C20" s="48" t="str">
        <f>'WEEKLY COMPETITIVE REPORT'!C20</f>
        <v>MAZE RUNNER</v>
      </c>
      <c r="D20" s="48" t="str">
        <f>'WEEKLY COMPETITIVE REPORT'!D20</f>
        <v>LABIRINT</v>
      </c>
      <c r="E20" s="48" t="str">
        <f>'WEEKLY COMPETITIVE REPORT'!E20</f>
        <v>FOX</v>
      </c>
      <c r="F20" s="48" t="str">
        <f>'WEEKLY COMPETITIVE REPORT'!F20</f>
        <v>Blitz</v>
      </c>
      <c r="G20" s="50">
        <f>'WEEKLY COMPETITIVE REPORT'!G20</f>
        <v>4</v>
      </c>
      <c r="H20" s="50">
        <f>'WEEKLY COMPETITIVE REPORT'!H20</f>
        <v>6</v>
      </c>
      <c r="I20" s="51">
        <f>'WEEKLY COMPETITIVE REPORT'!I20/Y4</f>
        <v>5512.064343163539</v>
      </c>
      <c r="J20" s="51">
        <f>'WEEKLY COMPETITIVE REPORT'!J20/Y4</f>
        <v>12483.91420911528</v>
      </c>
      <c r="K20" s="59">
        <f>'WEEKLY COMPETITIVE REPORT'!K20</f>
        <v>760</v>
      </c>
      <c r="L20" s="59">
        <f>'WEEKLY COMPETITIVE REPORT'!L20</f>
        <v>1696</v>
      </c>
      <c r="M20" s="52">
        <f>'WEEKLY COMPETITIVE REPORT'!M20</f>
        <v>-55.84666595082143</v>
      </c>
      <c r="N20" s="51">
        <f t="shared" si="0"/>
        <v>918.6773905272565</v>
      </c>
      <c r="O20" s="50">
        <f>'WEEKLY COMPETITIVE REPORT'!O20</f>
        <v>6</v>
      </c>
      <c r="P20" s="51">
        <f>'WEEKLY COMPETITIVE REPORT'!P20/Y4</f>
        <v>8140.750670241287</v>
      </c>
      <c r="Q20" s="51">
        <f>'WEEKLY COMPETITIVE REPORT'!Q20/Y4</f>
        <v>23167.560321715817</v>
      </c>
      <c r="R20" s="59">
        <f>'WEEKLY COMPETITIVE REPORT'!R20</f>
        <v>1151</v>
      </c>
      <c r="S20" s="59">
        <f>'WEEKLY COMPETITIVE REPORT'!S20</f>
        <v>3643</v>
      </c>
      <c r="T20" s="52">
        <f>'WEEKLY COMPETITIVE REPORT'!T20</f>
        <v>-64.8614245212058</v>
      </c>
      <c r="U20" s="51">
        <f>'WEEKLY COMPETITIVE REPORT'!U20/Y4</f>
        <v>55363.27077747989</v>
      </c>
      <c r="V20" s="51">
        <f t="shared" si="1"/>
        <v>1356.7917783735477</v>
      </c>
      <c r="W20" s="76">
        <f t="shared" si="2"/>
        <v>63504.02144772118</v>
      </c>
      <c r="X20" s="59">
        <f>'WEEKLY COMPETITIVE REPORT'!X20</f>
        <v>8315</v>
      </c>
      <c r="Y20" s="77">
        <f>'WEEKLY COMPETITIVE REPORT'!Y20</f>
        <v>9466</v>
      </c>
    </row>
    <row r="21" spans="1:25" ht="12.75">
      <c r="A21" s="75">
        <v>8</v>
      </c>
      <c r="B21" s="48" t="str">
        <f>'WEEKLY COMPETITIVE REPORT'!B21</f>
        <v>New</v>
      </c>
      <c r="C21" s="48" t="str">
        <f>'WEEKLY COMPETITIVE REPORT'!C21</f>
        <v>LOVE, ROSIE</v>
      </c>
      <c r="D21" s="48" t="str">
        <f>'WEEKLY COMPETITIVE REPORT'!D21</f>
        <v>NA KONCU MAVRICE</v>
      </c>
      <c r="E21" s="48" t="str">
        <f>'WEEKLY COMPETITIVE REPORT'!E21</f>
        <v>IND</v>
      </c>
      <c r="F21" s="48" t="str">
        <f>'WEEKLY COMPETITIVE REPORT'!F21</f>
        <v>Blitz</v>
      </c>
      <c r="G21" s="50">
        <f>'WEEKLY COMPETITIVE REPORT'!G21</f>
        <v>1</v>
      </c>
      <c r="H21" s="50">
        <f>'WEEKLY COMPETITIVE REPORT'!H21</f>
        <v>10</v>
      </c>
      <c r="I21" s="51">
        <f>'WEEKLY COMPETITIVE REPORT'!I21/Y4</f>
        <v>5139.41018766756</v>
      </c>
      <c r="J21" s="51">
        <f>'WEEKLY COMPETITIVE REPORT'!J21/Y4</f>
        <v>0</v>
      </c>
      <c r="K21" s="59">
        <f>'WEEKLY COMPETITIVE REPORT'!K21</f>
        <v>669</v>
      </c>
      <c r="L21" s="59">
        <f>'WEEKLY COMPETITIVE REPORT'!L21</f>
        <v>0</v>
      </c>
      <c r="M21" s="52">
        <f>'WEEKLY COMPETITIVE REPORT'!M21</f>
        <v>0</v>
      </c>
      <c r="N21" s="51">
        <f aca="true" t="shared" si="3" ref="N21:N33">I21/H21</f>
        <v>513.9410187667561</v>
      </c>
      <c r="O21" s="50">
        <f>'WEEKLY COMPETITIVE REPORT'!O21</f>
        <v>10</v>
      </c>
      <c r="P21" s="51">
        <f>'WEEKLY COMPETITIVE REPORT'!P21/Y4</f>
        <v>8054.9597855227885</v>
      </c>
      <c r="Q21" s="51">
        <f>'WEEKLY COMPETITIVE REPORT'!Q21/Y4</f>
        <v>0</v>
      </c>
      <c r="R21" s="59">
        <f>'WEEKLY COMPETITIVE REPORT'!R21</f>
        <v>1112</v>
      </c>
      <c r="S21" s="59">
        <f>'WEEKLY COMPETITIVE REPORT'!S21</f>
        <v>0</v>
      </c>
      <c r="T21" s="52">
        <f>'WEEKLY COMPETITIVE REPORT'!T21</f>
        <v>0</v>
      </c>
      <c r="U21" s="51">
        <f>'WEEKLY COMPETITIVE REPORT'!U21/Y4</f>
        <v>0</v>
      </c>
      <c r="V21" s="51">
        <f aca="true" t="shared" si="4" ref="V21:V33">P21/O21</f>
        <v>805.4959785522789</v>
      </c>
      <c r="W21" s="76">
        <f aca="true" t="shared" si="5" ref="W21:W33">P21+U21</f>
        <v>8054.9597855227885</v>
      </c>
      <c r="X21" s="59">
        <f>'WEEKLY COMPETITIVE REPORT'!X21</f>
        <v>0</v>
      </c>
      <c r="Y21" s="77">
        <f>'WEEKLY COMPETITIVE REPORT'!Y21</f>
        <v>1112</v>
      </c>
    </row>
    <row r="22" spans="1:25" ht="12.75">
      <c r="A22" s="75">
        <v>9</v>
      </c>
      <c r="B22" s="48">
        <f>'WEEKLY COMPETITIVE REPORT'!B22</f>
        <v>6</v>
      </c>
      <c r="C22" s="48" t="str">
        <f>'WEEKLY COMPETITIVE REPORT'!C22</f>
        <v>GONE GIRL</v>
      </c>
      <c r="D22" s="48" t="str">
        <f>'WEEKLY COMPETITIVE REPORT'!D22</f>
        <v>NI JE VEČ</v>
      </c>
      <c r="E22" s="48" t="str">
        <f>'WEEKLY COMPETITIVE REPORT'!E22</f>
        <v>FOX</v>
      </c>
      <c r="F22" s="48" t="str">
        <f>'WEEKLY COMPETITIVE REPORT'!F22</f>
        <v>Blitz</v>
      </c>
      <c r="G22" s="50">
        <f>'WEEKLY COMPETITIVE REPORT'!G22</f>
        <v>5</v>
      </c>
      <c r="H22" s="50">
        <f>'WEEKLY COMPETITIVE REPORT'!H22</f>
        <v>8</v>
      </c>
      <c r="I22" s="51">
        <f>'WEEKLY COMPETITIVE REPORT'!I22/Y4</f>
        <v>5954.423592493297</v>
      </c>
      <c r="J22" s="51">
        <f>'WEEKLY COMPETITIVE REPORT'!J22/Y4</f>
        <v>11449.061662198392</v>
      </c>
      <c r="K22" s="59">
        <f>'WEEKLY COMPETITIVE REPORT'!K22</f>
        <v>759</v>
      </c>
      <c r="L22" s="59">
        <f>'WEEKLY COMPETITIVE REPORT'!L22</f>
        <v>1614</v>
      </c>
      <c r="M22" s="52">
        <f>'WEEKLY COMPETITIVE REPORT'!M22</f>
        <v>-47.99203840299731</v>
      </c>
      <c r="N22" s="51">
        <f t="shared" si="3"/>
        <v>744.3029490616622</v>
      </c>
      <c r="O22" s="50">
        <f>'WEEKLY COMPETITIVE REPORT'!O22</f>
        <v>8</v>
      </c>
      <c r="P22" s="51">
        <f>'WEEKLY COMPETITIVE REPORT'!P22/Y4</f>
        <v>7947.721179624665</v>
      </c>
      <c r="Q22" s="51">
        <f>'WEEKLY COMPETITIVE REPORT'!Q22/Y4</f>
        <v>16360.58981233244</v>
      </c>
      <c r="R22" s="59">
        <f>'WEEKLY COMPETITIVE REPORT'!R22</f>
        <v>1046</v>
      </c>
      <c r="S22" s="59">
        <f>'WEEKLY COMPETITIVE REPORT'!S22</f>
        <v>2424</v>
      </c>
      <c r="T22" s="52">
        <f>'WEEKLY COMPETITIVE REPORT'!T22</f>
        <v>-51.421548545678</v>
      </c>
      <c r="U22" s="51">
        <f>'WEEKLY COMPETITIVE REPORT'!U22/Y4</f>
        <v>63021.447721179626</v>
      </c>
      <c r="V22" s="51">
        <f t="shared" si="4"/>
        <v>993.4651474530831</v>
      </c>
      <c r="W22" s="76">
        <f t="shared" si="5"/>
        <v>70969.16890080429</v>
      </c>
      <c r="X22" s="59">
        <f>'WEEKLY COMPETITIVE REPORT'!X22</f>
        <v>9170</v>
      </c>
      <c r="Y22" s="77">
        <f>'WEEKLY COMPETITIVE REPORT'!Y22</f>
        <v>10216</v>
      </c>
    </row>
    <row r="23" spans="1:25" ht="12.75">
      <c r="A23" s="75">
        <v>10</v>
      </c>
      <c r="B23" s="48" t="str">
        <f>'WEEKLY COMPETITIVE REPORT'!B23</f>
        <v>New</v>
      </c>
      <c r="C23" s="48" t="str">
        <f>'WEEKLY COMPETITIVE REPORT'!C23</f>
        <v>KDO MI UGRABI ŽENO</v>
      </c>
      <c r="D23" s="48" t="str">
        <f>'WEEKLY COMPETITIVE REPORT'!D23</f>
        <v>LIFE OF CRIME</v>
      </c>
      <c r="E23" s="48" t="str">
        <f>'WEEKLY COMPETITIVE REPORT'!E23</f>
        <v>IND</v>
      </c>
      <c r="F23" s="48" t="str">
        <f>'WEEKLY COMPETITIVE REPORT'!F23</f>
        <v>FIVIA</v>
      </c>
      <c r="G23" s="50">
        <f>'WEEKLY COMPETITIVE REPORT'!G23</f>
        <v>1</v>
      </c>
      <c r="H23" s="50">
        <f>'WEEKLY COMPETITIVE REPORT'!H23</f>
        <v>9</v>
      </c>
      <c r="I23" s="51">
        <f>'WEEKLY COMPETITIVE REPORT'!I23/Y4</f>
        <v>5197.050938337801</v>
      </c>
      <c r="J23" s="51">
        <f>'WEEKLY COMPETITIVE REPORT'!J23/Y4</f>
        <v>0</v>
      </c>
      <c r="K23" s="59">
        <f>'WEEKLY COMPETITIVE REPORT'!K23</f>
        <v>687</v>
      </c>
      <c r="L23" s="59">
        <f>'WEEKLY COMPETITIVE REPORT'!L23</f>
        <v>0</v>
      </c>
      <c r="M23" s="52">
        <f>'WEEKLY COMPETITIVE REPORT'!M23</f>
        <v>0</v>
      </c>
      <c r="N23" s="51">
        <f t="shared" si="3"/>
        <v>577.4501042597557</v>
      </c>
      <c r="O23" s="50">
        <f>'WEEKLY COMPETITIVE REPORT'!O23</f>
        <v>9</v>
      </c>
      <c r="P23" s="51">
        <f>'WEEKLY COMPETITIVE REPORT'!P23/Y4</f>
        <v>7558.981233243968</v>
      </c>
      <c r="Q23" s="51">
        <f>'WEEKLY COMPETITIVE REPORT'!Q23/Y4</f>
        <v>0</v>
      </c>
      <c r="R23" s="59">
        <f>'WEEKLY COMPETITIVE REPORT'!R23</f>
        <v>1045</v>
      </c>
      <c r="S23" s="59">
        <f>'WEEKLY COMPETITIVE REPORT'!S23</f>
        <v>0</v>
      </c>
      <c r="T23" s="52">
        <f>'WEEKLY COMPETITIVE REPORT'!T23</f>
        <v>0</v>
      </c>
      <c r="U23" s="51">
        <f>'WEEKLY COMPETITIVE REPORT'!U23/Y4</f>
        <v>0</v>
      </c>
      <c r="V23" s="51">
        <f t="shared" si="4"/>
        <v>839.8868036937743</v>
      </c>
      <c r="W23" s="76">
        <f t="shared" si="5"/>
        <v>7558.981233243968</v>
      </c>
      <c r="X23" s="59">
        <f>'WEEKLY COMPETITIVE REPORT'!X23</f>
        <v>0</v>
      </c>
      <c r="Y23" s="77">
        <f>'WEEKLY COMPETITIVE REPORT'!Y23</f>
        <v>1045</v>
      </c>
    </row>
    <row r="24" spans="1:25" ht="12.75">
      <c r="A24" s="75">
        <v>11</v>
      </c>
      <c r="B24" s="48">
        <f>'WEEKLY COMPETITIVE REPORT'!B24</f>
        <v>7</v>
      </c>
      <c r="C24" s="48" t="str">
        <f>'WEEKLY COMPETITIVE REPORT'!C24</f>
        <v>EQUALIZER</v>
      </c>
      <c r="D24" s="48" t="str">
        <f>'WEEKLY COMPETITIVE REPORT'!D24</f>
        <v>PRAVIČNIK</v>
      </c>
      <c r="E24" s="48" t="str">
        <f>'WEEKLY COMPETITIVE REPORT'!E24</f>
        <v>SONY</v>
      </c>
      <c r="F24" s="48" t="str">
        <f>'WEEKLY COMPETITIVE REPORT'!F24</f>
        <v>CF</v>
      </c>
      <c r="G24" s="50">
        <f>'WEEKLY COMPETITIVE REPORT'!G24</f>
        <v>6</v>
      </c>
      <c r="H24" s="50">
        <f>'WEEKLY COMPETITIVE REPORT'!H24</f>
        <v>9</v>
      </c>
      <c r="I24" s="51">
        <f>'WEEKLY COMPETITIVE REPORT'!I24/Y4</f>
        <v>3660.857908847185</v>
      </c>
      <c r="J24" s="51">
        <f>'WEEKLY COMPETITIVE REPORT'!J24/Y4</f>
        <v>5907.506702412868</v>
      </c>
      <c r="K24" s="59">
        <f>'WEEKLY COMPETITIVE REPORT'!K24</f>
        <v>439</v>
      </c>
      <c r="L24" s="59">
        <f>'WEEKLY COMPETITIVE REPORT'!L24</f>
        <v>719</v>
      </c>
      <c r="M24" s="52">
        <f>'WEEKLY COMPETITIVE REPORT'!M24</f>
        <v>-38.03040617199909</v>
      </c>
      <c r="N24" s="51">
        <f t="shared" si="3"/>
        <v>406.76198987190946</v>
      </c>
      <c r="O24" s="50">
        <f>'WEEKLY COMPETITIVE REPORT'!O24</f>
        <v>9</v>
      </c>
      <c r="P24" s="51">
        <f>'WEEKLY COMPETITIVE REPORT'!P24/Y4</f>
        <v>4995.978552278821</v>
      </c>
      <c r="Q24" s="51">
        <f>'WEEKLY COMPETITIVE REPORT'!Q24/Y4</f>
        <v>9004.02144772118</v>
      </c>
      <c r="R24" s="59">
        <f>'WEEKLY COMPETITIVE REPORT'!R24</f>
        <v>629</v>
      </c>
      <c r="S24" s="59">
        <f>'WEEKLY COMPETITIVE REPORT'!S24</f>
        <v>1177</v>
      </c>
      <c r="T24" s="52">
        <f>'WEEKLY COMPETITIVE REPORT'!T24</f>
        <v>-44.513919904719366</v>
      </c>
      <c r="U24" s="51">
        <f>'WEEKLY COMPETITIVE REPORT'!U24/Y4</f>
        <v>73900.80428954423</v>
      </c>
      <c r="V24" s="51">
        <f t="shared" si="4"/>
        <v>555.10872803098</v>
      </c>
      <c r="W24" s="76">
        <f t="shared" si="5"/>
        <v>78896.78284182305</v>
      </c>
      <c r="X24" s="59">
        <f>'WEEKLY COMPETITIVE REPORT'!X24</f>
        <v>9908</v>
      </c>
      <c r="Y24" s="77">
        <f>'WEEKLY COMPETITIVE REPORT'!Y24</f>
        <v>10537</v>
      </c>
    </row>
    <row r="25" spans="1:25" ht="12.75">
      <c r="A25" s="75">
        <v>12</v>
      </c>
      <c r="B25" s="48">
        <f>'WEEKLY COMPETITIVE REPORT'!B25</f>
        <v>11</v>
      </c>
      <c r="C25" s="48" t="str">
        <f>'WEEKLY COMPETITIVE REPORT'!C25</f>
        <v>QU'EST-CE QU'ON A FAIT AU BON DIEU?</v>
      </c>
      <c r="D25" s="48" t="str">
        <f>'WEEKLY COMPETITIVE REPORT'!D25</f>
        <v>BOG, LE KAJ SMO ZAGREŠILI</v>
      </c>
      <c r="E25" s="48" t="str">
        <f>'WEEKLY COMPETITIVE REPORT'!E25</f>
        <v>IND</v>
      </c>
      <c r="F25" s="48" t="str">
        <f>'WEEKLY COMPETITIVE REPORT'!F25</f>
        <v>FIVIA</v>
      </c>
      <c r="G25" s="50">
        <f>'WEEKLY COMPETITIVE REPORT'!G25</f>
        <v>9</v>
      </c>
      <c r="H25" s="50">
        <f>'WEEKLY COMPETITIVE REPORT'!H25</f>
        <v>12</v>
      </c>
      <c r="I25" s="51">
        <f>'WEEKLY COMPETITIVE REPORT'!I25/Y4</f>
        <v>2907.5067024128684</v>
      </c>
      <c r="J25" s="51">
        <f>'WEEKLY COMPETITIVE REPORT'!J25/Y4</f>
        <v>3821.71581769437</v>
      </c>
      <c r="K25" s="59">
        <f>'WEEKLY COMPETITIVE REPORT'!K25</f>
        <v>383</v>
      </c>
      <c r="L25" s="59">
        <f>'WEEKLY COMPETITIVE REPORT'!L25</f>
        <v>500</v>
      </c>
      <c r="M25" s="52">
        <f>'WEEKLY COMPETITIVE REPORT'!M25</f>
        <v>-23.921431076815153</v>
      </c>
      <c r="N25" s="51">
        <f t="shared" si="3"/>
        <v>242.29222520107237</v>
      </c>
      <c r="O25" s="50">
        <f>'WEEKLY COMPETITIVE REPORT'!O25</f>
        <v>12</v>
      </c>
      <c r="P25" s="51">
        <f>'WEEKLY COMPETITIVE REPORT'!P25/Y4</f>
        <v>4730.563002680965</v>
      </c>
      <c r="Q25" s="51">
        <f>'WEEKLY COMPETITIVE REPORT'!Q25/Y4</f>
        <v>6896.7828418230565</v>
      </c>
      <c r="R25" s="59">
        <f>'WEEKLY COMPETITIVE REPORT'!R25</f>
        <v>657</v>
      </c>
      <c r="S25" s="59">
        <f>'WEEKLY COMPETITIVE REPORT'!S25</f>
        <v>1001</v>
      </c>
      <c r="T25" s="52">
        <f>'WEEKLY COMPETITIVE REPORT'!T25</f>
        <v>-31.409135082604465</v>
      </c>
      <c r="U25" s="51">
        <f>'WEEKLY COMPETITIVE REPORT'!U25/Y4</f>
        <v>65083.10991957105</v>
      </c>
      <c r="V25" s="51">
        <f t="shared" si="4"/>
        <v>394.2135835567471</v>
      </c>
      <c r="W25" s="76">
        <f t="shared" si="5"/>
        <v>69813.67292225201</v>
      </c>
      <c r="X25" s="59">
        <f>'WEEKLY COMPETITIVE REPORT'!X25</f>
        <v>9520</v>
      </c>
      <c r="Y25" s="77">
        <f>'WEEKLY COMPETITIVE REPORT'!Y25</f>
        <v>10177</v>
      </c>
    </row>
    <row r="26" spans="1:25" ht="12.75" customHeight="1">
      <c r="A26" s="75">
        <v>13</v>
      </c>
      <c r="B26" s="48">
        <f>'WEEKLY COMPETITIVE REPORT'!B26</f>
        <v>9</v>
      </c>
      <c r="C26" s="48" t="str">
        <f>'WEEKLY COMPETITIVE REPORT'!C26</f>
        <v>LUCY</v>
      </c>
      <c r="D26" s="48" t="str">
        <f>'WEEKLY COMPETITIVE REPORT'!D26</f>
        <v>LUCY</v>
      </c>
      <c r="E26" s="48" t="str">
        <f>'WEEKLY COMPETITIVE REPORT'!E26</f>
        <v>UNI</v>
      </c>
      <c r="F26" s="48" t="str">
        <f>'WEEKLY COMPETITIVE REPORT'!F26</f>
        <v>Karantanija</v>
      </c>
      <c r="G26" s="50">
        <f>'WEEKLY COMPETITIVE REPORT'!G26</f>
        <v>11</v>
      </c>
      <c r="H26" s="50">
        <f>'WEEKLY COMPETITIVE REPORT'!H26</f>
        <v>10</v>
      </c>
      <c r="I26" s="51">
        <f>'WEEKLY COMPETITIVE REPORT'!I26/Y4</f>
        <v>2806.970509383378</v>
      </c>
      <c r="J26" s="51">
        <f>'WEEKLY COMPETITIVE REPORT'!J26/Y4</f>
        <v>4223.860589812332</v>
      </c>
      <c r="K26" s="59">
        <f>'WEEKLY COMPETITIVE REPORT'!K26</f>
        <v>377</v>
      </c>
      <c r="L26" s="59">
        <f>'WEEKLY COMPETITIVE REPORT'!L26</f>
        <v>577</v>
      </c>
      <c r="M26" s="52">
        <f>'WEEKLY COMPETITIVE REPORT'!M26</f>
        <v>-33.54490637892732</v>
      </c>
      <c r="N26" s="51">
        <f t="shared" si="3"/>
        <v>280.69705093833784</v>
      </c>
      <c r="O26" s="50">
        <f>'WEEKLY COMPETITIVE REPORT'!O26</f>
        <v>10</v>
      </c>
      <c r="P26" s="51">
        <f>'WEEKLY COMPETITIVE REPORT'!P26/Y4</f>
        <v>4375.335120643432</v>
      </c>
      <c r="Q26" s="51">
        <f>'WEEKLY COMPETITIVE REPORT'!Q26/Y4</f>
        <v>7772.117962466488</v>
      </c>
      <c r="R26" s="59">
        <f>'WEEKLY COMPETITIVE REPORT'!R26</f>
        <v>617</v>
      </c>
      <c r="S26" s="59">
        <f>'WEEKLY COMPETITIVE REPORT'!S26</f>
        <v>1175</v>
      </c>
      <c r="T26" s="52">
        <f>'WEEKLY COMPETITIVE REPORT'!T26</f>
        <v>-43.704725767506034</v>
      </c>
      <c r="U26" s="51">
        <f>'WEEKLY COMPETITIVE REPORT'!U26/Y4</f>
        <v>259333.78016085792</v>
      </c>
      <c r="V26" s="51">
        <f t="shared" si="4"/>
        <v>437.5335120643432</v>
      </c>
      <c r="W26" s="76">
        <f t="shared" si="5"/>
        <v>263709.1152815014</v>
      </c>
      <c r="X26" s="59">
        <f>'WEEKLY COMPETITIVE REPORT'!X26</f>
        <v>37565</v>
      </c>
      <c r="Y26" s="77">
        <f>'WEEKLY COMPETITIVE REPORT'!Y26</f>
        <v>38182</v>
      </c>
    </row>
    <row r="27" spans="1:25" ht="12.75" customHeight="1">
      <c r="A27" s="75">
        <v>14</v>
      </c>
      <c r="B27" s="48" t="str">
        <f>'WEEKLY COMPETITIVE REPORT'!B27</f>
        <v>New</v>
      </c>
      <c r="C27" s="48" t="str">
        <f>'WEEKLY COMPETITIVE REPORT'!C27</f>
        <v>REDIRECTED</v>
      </c>
      <c r="D27" s="48" t="str">
        <f>'WEEKLY COMPETITIVE REPORT'!D27</f>
        <v>PREUSMERJENI ...</v>
      </c>
      <c r="E27" s="48" t="str">
        <f>'WEEKLY COMPETITIVE REPORT'!E27</f>
        <v>IND</v>
      </c>
      <c r="F27" s="48" t="str">
        <f>'WEEKLY COMPETITIVE REPORT'!F27</f>
        <v>Cinemania</v>
      </c>
      <c r="G27" s="50">
        <f>'WEEKLY COMPETITIVE REPORT'!G27</f>
        <v>1</v>
      </c>
      <c r="H27" s="50">
        <f>'WEEKLY COMPETITIVE REPORT'!H27</f>
        <v>9</v>
      </c>
      <c r="I27" s="51">
        <f>'WEEKLY COMPETITIVE REPORT'!I27/Y4</f>
        <v>2773.4584450402144</v>
      </c>
      <c r="J27" s="51">
        <f>'WEEKLY COMPETITIVE REPORT'!J27/Y17</f>
        <v>0</v>
      </c>
      <c r="K27" s="59">
        <f>'WEEKLY COMPETITIVE REPORT'!K27</f>
        <v>357</v>
      </c>
      <c r="L27" s="59">
        <f>'WEEKLY COMPETITIVE REPORT'!L27</f>
        <v>0</v>
      </c>
      <c r="M27" s="52">
        <f>'WEEKLY COMPETITIVE REPORT'!M27</f>
        <v>0</v>
      </c>
      <c r="N27" s="51">
        <f t="shared" si="3"/>
        <v>308.16204944891274</v>
      </c>
      <c r="O27" s="50">
        <f>'WEEKLY COMPETITIVE REPORT'!O27</f>
        <v>9</v>
      </c>
      <c r="P27" s="51">
        <f>'WEEKLY COMPETITIVE REPORT'!P27/Y4</f>
        <v>4371.313672922252</v>
      </c>
      <c r="Q27" s="51">
        <f>'WEEKLY COMPETITIVE REPORT'!Q27/Y17</f>
        <v>0</v>
      </c>
      <c r="R27" s="59">
        <f>'WEEKLY COMPETITIVE REPORT'!R27</f>
        <v>630</v>
      </c>
      <c r="S27" s="59">
        <f>'WEEKLY COMPETITIVE REPORT'!S27</f>
        <v>0</v>
      </c>
      <c r="T27" s="52">
        <f>'WEEKLY COMPETITIVE REPORT'!T27</f>
        <v>0</v>
      </c>
      <c r="U27" s="51">
        <f>'WEEKLY COMPETITIVE REPORT'!U27/Y17</f>
        <v>0</v>
      </c>
      <c r="V27" s="51">
        <f t="shared" si="4"/>
        <v>485.7015192135836</v>
      </c>
      <c r="W27" s="76">
        <f t="shared" si="5"/>
        <v>4371.313672922252</v>
      </c>
      <c r="X27" s="59">
        <f>'WEEKLY COMPETITIVE REPORT'!X27</f>
        <v>0</v>
      </c>
      <c r="Y27" s="77">
        <f>'WEEKLY COMPETITIVE REPORT'!Y27</f>
        <v>630</v>
      </c>
    </row>
    <row r="28" spans="1:25" ht="12.75">
      <c r="A28" s="75">
        <v>15</v>
      </c>
      <c r="B28" s="48">
        <f>'WEEKLY COMPETITIVE REPORT'!B28</f>
        <v>8</v>
      </c>
      <c r="C28" s="48" t="str">
        <f>'WEEKLY COMPETITIVE REPORT'!C28</f>
        <v>A WALK AMONG THE TOMBSTONES</v>
      </c>
      <c r="D28" s="48" t="str">
        <f>'WEEKLY COMPETITIVE REPORT'!D28</f>
        <v>SPREHOD MED NAGROBNIKI</v>
      </c>
      <c r="E28" s="48" t="str">
        <f>'WEEKLY COMPETITIVE REPORT'!E28</f>
        <v>IND</v>
      </c>
      <c r="F28" s="48" t="str">
        <f>'WEEKLY COMPETITIVE REPORT'!F28</f>
        <v>Cinemania</v>
      </c>
      <c r="G28" s="50">
        <f>'WEEKLY COMPETITIVE REPORT'!G28</f>
        <v>3</v>
      </c>
      <c r="H28" s="50">
        <f>'WEEKLY COMPETITIVE REPORT'!H28</f>
        <v>9</v>
      </c>
      <c r="I28" s="51">
        <f>'WEEKLY COMPETITIVE REPORT'!I28/Y4</f>
        <v>3190.348525469169</v>
      </c>
      <c r="J28" s="51">
        <f>'WEEKLY COMPETITIVE REPORT'!J28/Y17</f>
        <v>0.47158826269212856</v>
      </c>
      <c r="K28" s="59">
        <f>'WEEKLY COMPETITIVE REPORT'!K28</f>
        <v>409</v>
      </c>
      <c r="L28" s="59">
        <f>'WEEKLY COMPETITIVE REPORT'!L28</f>
        <v>705</v>
      </c>
      <c r="M28" s="52">
        <f>'WEEKLY COMPETITIVE REPORT'!M28</f>
        <v>-41.23456790123456</v>
      </c>
      <c r="N28" s="51">
        <f t="shared" si="3"/>
        <v>354.48316949657436</v>
      </c>
      <c r="O28" s="50">
        <f>'WEEKLY COMPETITIVE REPORT'!O28</f>
        <v>9</v>
      </c>
      <c r="P28" s="51">
        <f>'WEEKLY COMPETITIVE REPORT'!P28/Y4</f>
        <v>3943.6997319034854</v>
      </c>
      <c r="Q28" s="51">
        <f>'WEEKLY COMPETITIVE REPORT'!Q28/Y17</f>
        <v>0.7295062878435026</v>
      </c>
      <c r="R28" s="59">
        <f>'WEEKLY COMPETITIVE REPORT'!R28</f>
        <v>521</v>
      </c>
      <c r="S28" s="59">
        <f>'WEEKLY COMPETITIVE REPORT'!S28</f>
        <v>1205</v>
      </c>
      <c r="T28" s="52">
        <f>'WEEKLY COMPETITIVE REPORT'!T28</f>
        <v>-53.04070231444533</v>
      </c>
      <c r="U28" s="51">
        <f>'WEEKLY COMPETITIVE REPORT'!U28/Y17</f>
        <v>1.4997671169073126</v>
      </c>
      <c r="V28" s="51">
        <f t="shared" si="4"/>
        <v>438.1888591003873</v>
      </c>
      <c r="W28" s="76">
        <f t="shared" si="5"/>
        <v>3945.1994990203925</v>
      </c>
      <c r="X28" s="59">
        <f>'WEEKLY COMPETITIVE REPORT'!W29</f>
        <v>19441</v>
      </c>
      <c r="Y28" s="77">
        <f>'WEEKLY COMPETITIVE REPORT'!X29</f>
        <v>3356</v>
      </c>
    </row>
    <row r="29" spans="1:25" ht="12.75">
      <c r="A29" s="75">
        <v>16</v>
      </c>
      <c r="B29" s="48">
        <f>'WEEKLY COMPETITIVE REPORT'!B29</f>
        <v>10</v>
      </c>
      <c r="C29" s="48" t="str">
        <f>'WEEKLY COMPETITIVE REPORT'!C29</f>
        <v>THE HUNDRED YEAR OLD MAN WHO CLIMBED OUT THE WINDOW AND DISAPEARED</v>
      </c>
      <c r="D29" s="48" t="str">
        <f>'WEEKLY COMPETITIVE REPORT'!D29</f>
        <v>STOLETNIK, KI JE ZLEZEL SKOZI OKNO IN IZGINIL</v>
      </c>
      <c r="E29" s="48" t="str">
        <f>'WEEKLY COMPETITIVE REPORT'!E29</f>
        <v>IND</v>
      </c>
      <c r="F29" s="48" t="str">
        <f>'WEEKLY COMPETITIVE REPORT'!F29</f>
        <v>Cinemania</v>
      </c>
      <c r="G29" s="50">
        <f>'WEEKLY COMPETITIVE REPORT'!G29</f>
        <v>4</v>
      </c>
      <c r="H29" s="50">
        <f>'WEEKLY COMPETITIVE REPORT'!H29</f>
        <v>10</v>
      </c>
      <c r="I29" s="51">
        <f>'WEEKLY COMPETITIVE REPORT'!I29/Y4</f>
        <v>2206.4343163538874</v>
      </c>
      <c r="J29" s="51">
        <f>'WEEKLY COMPETITIVE REPORT'!J29/Y17</f>
        <v>0.35002328830926877</v>
      </c>
      <c r="K29" s="59">
        <f>'WEEKLY COMPETITIVE REPORT'!K29</f>
        <v>318</v>
      </c>
      <c r="L29" s="59">
        <f>'WEEKLY COMPETITIVE REPORT'!L29</f>
        <v>573</v>
      </c>
      <c r="M29" s="52">
        <f>'WEEKLY COMPETITIVE REPORT'!M29</f>
        <v>-45.24284763805721</v>
      </c>
      <c r="N29" s="51">
        <f t="shared" si="3"/>
        <v>220.64343163538874</v>
      </c>
      <c r="O29" s="50">
        <f>'WEEKLY COMPETITIVE REPORT'!O29</f>
        <v>10</v>
      </c>
      <c r="P29" s="51">
        <f>'WEEKLY COMPETITIVE REPORT'!P29/Y4</f>
        <v>3697.0509383378017</v>
      </c>
      <c r="Q29" s="51">
        <f>'WEEKLY COMPETITIVE REPORT'!Q29/Y17</f>
        <v>0.6336748952026083</v>
      </c>
      <c r="R29" s="59">
        <f>'WEEKLY COMPETITIVE REPORT'!R29</f>
        <v>535</v>
      </c>
      <c r="S29" s="59">
        <f>'WEEKLY COMPETITIVE REPORT'!S29</f>
        <v>1089</v>
      </c>
      <c r="T29" s="52">
        <f>'WEEKLY COMPETITIVE REPORT'!T29</f>
        <v>-49.320102903344356</v>
      </c>
      <c r="U29" s="51" t="e">
        <f>'WEEKLY COMPETITIVE REPORT'!#REF!/Y4</f>
        <v>#REF!</v>
      </c>
      <c r="V29" s="51">
        <f t="shared" si="4"/>
        <v>369.70509383378015</v>
      </c>
      <c r="W29" s="76" t="e">
        <f t="shared" si="5"/>
        <v>#REF!</v>
      </c>
      <c r="X29" s="59" t="e">
        <f>'WEEKLY COMPETITIVE REPORT'!#REF!</f>
        <v>#REF!</v>
      </c>
      <c r="Y29" s="77">
        <f>'WEEKLY COMPETITIVE REPORT'!Y29</f>
        <v>3891</v>
      </c>
    </row>
    <row r="30" spans="1:25" ht="12.75">
      <c r="A30" s="47">
        <v>17</v>
      </c>
      <c r="B30" s="48">
        <f>'WEEKLY COMPETITIVE REPORT'!B30</f>
        <v>12</v>
      </c>
      <c r="C30" s="48" t="str">
        <f>'WEEKLY COMPETITIVE REPORT'!C30</f>
        <v>PLANES 2: FIRE &amp; RESCUE</v>
      </c>
      <c r="D30" s="48" t="str">
        <f>'WEEKLY COMPETITIVE REPORT'!D30</f>
        <v>AVIONI 2: V AKCIJI</v>
      </c>
      <c r="E30" s="48" t="str">
        <f>'WEEKLY COMPETITIVE REPORT'!E30</f>
        <v>BVI</v>
      </c>
      <c r="F30" s="48" t="str">
        <f>'WEEKLY COMPETITIVE REPORT'!F30</f>
        <v>CENEX</v>
      </c>
      <c r="G30" s="50">
        <f>'WEEKLY COMPETITIVE REPORT'!G30</f>
        <v>16</v>
      </c>
      <c r="H30" s="50">
        <f>'WEEKLY COMPETITIVE REPORT'!H30</f>
        <v>22</v>
      </c>
      <c r="I30" s="51">
        <f>'WEEKLY COMPETITIVE REPORT'!I30/Y4</f>
        <v>2022.7882037533511</v>
      </c>
      <c r="J30" s="51">
        <f>'WEEKLY COMPETITIVE REPORT'!J30/Y17</f>
        <v>0.20365626455519328</v>
      </c>
      <c r="K30" s="59">
        <f>'WEEKLY COMPETITIVE REPORT'!K30</f>
        <v>289</v>
      </c>
      <c r="L30" s="59">
        <f>'WEEKLY COMPETITIVE REPORT'!L30</f>
        <v>331</v>
      </c>
      <c r="M30" s="52">
        <f>'WEEKLY COMPETITIVE REPORT'!M30</f>
        <v>-13.72212692967409</v>
      </c>
      <c r="N30" s="51">
        <f t="shared" si="3"/>
        <v>91.94491835242505</v>
      </c>
      <c r="O30" s="50">
        <f>'WEEKLY COMPETITIVE REPORT'!O30</f>
        <v>22</v>
      </c>
      <c r="P30" s="51">
        <f>'WEEKLY COMPETITIVE REPORT'!P30/Y4</f>
        <v>2978.5522788203752</v>
      </c>
      <c r="Q30" s="51">
        <f>'WEEKLY COMPETITIVE REPORT'!Q30/Y17</f>
        <v>0.4280391243595715</v>
      </c>
      <c r="R30" s="59">
        <f>'WEEKLY COMPETITIVE REPORT'!R30</f>
        <v>416</v>
      </c>
      <c r="S30" s="59">
        <f>'WEEKLY COMPETITIVE REPORT'!S30</f>
        <v>778</v>
      </c>
      <c r="T30" s="52">
        <f>'WEEKLY COMPETITIVE REPORT'!T30</f>
        <v>-39.55386289445049</v>
      </c>
      <c r="U30" s="51">
        <f>'WEEKLY COMPETITIVE REPORT'!U30/Y4</f>
        <v>168270.77747989277</v>
      </c>
      <c r="V30" s="51">
        <f t="shared" si="4"/>
        <v>135.3887399463807</v>
      </c>
      <c r="W30" s="76">
        <f t="shared" si="5"/>
        <v>171249.32975871314</v>
      </c>
      <c r="X30" s="59">
        <f>'WEEKLY COMPETITIVE REPORT'!X30</f>
        <v>25481</v>
      </c>
      <c r="Y30" s="77">
        <f>'WEEKLY COMPETITIVE REPORT'!Y30</f>
        <v>25897</v>
      </c>
    </row>
    <row r="31" spans="1:25" ht="12.75">
      <c r="A31" s="75">
        <v>18</v>
      </c>
      <c r="B31" s="48">
        <f>'WEEKLY COMPETITIVE REPORT'!B31</f>
        <v>14</v>
      </c>
      <c r="C31" s="48" t="str">
        <f>'WEEKLY COMPETITIVE REPORT'!C31</f>
        <v>SEX TAPE</v>
      </c>
      <c r="D31" s="48" t="str">
        <f>'WEEKLY COMPETITIVE REPORT'!D31</f>
        <v>VROČI POSNETKI</v>
      </c>
      <c r="E31" s="48" t="str">
        <f>'WEEKLY COMPETITIVE REPORT'!E31</f>
        <v>SONY</v>
      </c>
      <c r="F31" s="48" t="str">
        <f>'WEEKLY COMPETITIVE REPORT'!F31</f>
        <v>CF</v>
      </c>
      <c r="G31" s="50">
        <f>'WEEKLY COMPETITIVE REPORT'!G31</f>
        <v>13</v>
      </c>
      <c r="H31" s="50">
        <f>'WEEKLY COMPETITIVE REPORT'!H31</f>
        <v>11</v>
      </c>
      <c r="I31" s="51">
        <f>'WEEKLY COMPETITIVE REPORT'!I31/Y4</f>
        <v>1264.0750670241287</v>
      </c>
      <c r="J31" s="51">
        <f>'WEEKLY COMPETITIVE REPORT'!J31/Y17</f>
        <v>0.2014438751746623</v>
      </c>
      <c r="K31" s="59">
        <f>'WEEKLY COMPETITIVE REPORT'!K31</f>
        <v>174</v>
      </c>
      <c r="L31" s="59">
        <f>'WEEKLY COMPETITIVE REPORT'!L31</f>
        <v>385</v>
      </c>
      <c r="M31" s="52">
        <f>'WEEKLY COMPETITIVE REPORT'!M31</f>
        <v>-45.49132947976878</v>
      </c>
      <c r="N31" s="51">
        <f t="shared" si="3"/>
        <v>114.9159151840117</v>
      </c>
      <c r="O31" s="50">
        <f>'WEEKLY COMPETITIVE REPORT'!O31</f>
        <v>11</v>
      </c>
      <c r="P31" s="51">
        <f>'WEEKLY COMPETITIVE REPORT'!P31/Y4</f>
        <v>1902.1447721179625</v>
      </c>
      <c r="Q31" s="51">
        <f>'WEEKLY COMPETITIVE REPORT'!Q31/Y17</f>
        <v>0.2958779692594318</v>
      </c>
      <c r="R31" s="59">
        <f>'WEEKLY COMPETITIVE REPORT'!R31</f>
        <v>276</v>
      </c>
      <c r="S31" s="59">
        <f>'WEEKLY COMPETITIVE REPORT'!S31</f>
        <v>589</v>
      </c>
      <c r="T31" s="52">
        <f>'WEEKLY COMPETITIVE REPORT'!T31</f>
        <v>-44.15584415584416</v>
      </c>
      <c r="U31" s="51">
        <f>'WEEKLY COMPETITIVE REPORT'!U31/Y4</f>
        <v>196837.8016085791</v>
      </c>
      <c r="V31" s="51">
        <f t="shared" si="4"/>
        <v>172.92225201072387</v>
      </c>
      <c r="W31" s="76">
        <f t="shared" si="5"/>
        <v>198739.94638069705</v>
      </c>
      <c r="X31" s="59">
        <f>'WEEKLY COMPETITIVE REPORT'!X31</f>
        <v>28391</v>
      </c>
      <c r="Y31" s="77">
        <f>'WEEKLY COMPETITIVE REPORT'!Y31</f>
        <v>28667</v>
      </c>
    </row>
    <row r="32" spans="1:25" ht="12.75">
      <c r="A32" s="75">
        <v>19</v>
      </c>
      <c r="B32" s="48">
        <f>'WEEKLY COMPETITIVE REPORT'!B32</f>
        <v>15</v>
      </c>
      <c r="C32" s="48" t="str">
        <f>'WEEKLY COMPETITIVE REPORT'!C32</f>
        <v>RESAN TILL FJADERKUNGENS RIKE</v>
      </c>
      <c r="D32" s="48" t="str">
        <f>'WEEKLY COMPETITIVE REPORT'!D32</f>
        <v>ISKANJE PERNATEGA KRALJA</v>
      </c>
      <c r="E32" s="48" t="str">
        <f>'WEEKLY COMPETITIVE REPORT'!E32</f>
        <v>IND</v>
      </c>
      <c r="F32" s="48" t="str">
        <f>'WEEKLY COMPETITIVE REPORT'!F32</f>
        <v>FIVIA</v>
      </c>
      <c r="G32" s="50">
        <f>'WEEKLY COMPETITIVE REPORT'!G32</f>
        <v>7</v>
      </c>
      <c r="H32" s="50">
        <f>'WEEKLY COMPETITIVE REPORT'!H32</f>
        <v>4</v>
      </c>
      <c r="I32" s="51">
        <f>'WEEKLY COMPETITIVE REPORT'!I32/Y4</f>
        <v>1072.3860589812332</v>
      </c>
      <c r="J32" s="51">
        <f>'WEEKLY COMPETITIVE REPORT'!J32/Y17</f>
        <v>0.10782487191429903</v>
      </c>
      <c r="K32" s="59">
        <f>'WEEKLY COMPETITIVE REPORT'!K32</f>
        <v>162</v>
      </c>
      <c r="L32" s="59">
        <f>'WEEKLY COMPETITIVE REPORT'!L32</f>
        <v>179</v>
      </c>
      <c r="M32" s="52">
        <f>'WEEKLY COMPETITIVE REPORT'!M32</f>
        <v>-13.60691144708423</v>
      </c>
      <c r="N32" s="51">
        <f t="shared" si="3"/>
        <v>268.0965147453083</v>
      </c>
      <c r="O32" s="50">
        <f>'WEEKLY COMPETITIVE REPORT'!O32</f>
        <v>4</v>
      </c>
      <c r="P32" s="51">
        <f>'WEEKLY COMPETITIVE REPORT'!P32/Y4</f>
        <v>1504.0214477211796</v>
      </c>
      <c r="Q32" s="51">
        <f>'WEEKLY COMPETITIVE REPORT'!Q32/Y17</f>
        <v>0.25477410340009315</v>
      </c>
      <c r="R32" s="59">
        <f>'WEEKLY COMPETITIVE REPORT'!R32</f>
        <v>232</v>
      </c>
      <c r="S32" s="59">
        <f>'WEEKLY COMPETITIVE REPORT'!S32</f>
        <v>487</v>
      </c>
      <c r="T32" s="52">
        <f>'WEEKLY COMPETITIVE REPORT'!T32</f>
        <v>-48.72029250457038</v>
      </c>
      <c r="U32" s="51">
        <f>'WEEKLY COMPETITIVE REPORT'!U32/Y4</f>
        <v>10428.954423592493</v>
      </c>
      <c r="V32" s="51">
        <f t="shared" si="4"/>
        <v>376.0053619302949</v>
      </c>
      <c r="W32" s="76">
        <f t="shared" si="5"/>
        <v>11932.975871313673</v>
      </c>
      <c r="X32" s="59">
        <f>'WEEKLY COMPETITIVE REPORT'!X32</f>
        <v>1882</v>
      </c>
      <c r="Y32" s="77">
        <f>'WEEKLY COMPETITIVE REPORT'!Y32</f>
        <v>2114</v>
      </c>
    </row>
    <row r="33" spans="1:25" ht="12.75">
      <c r="A33" s="75">
        <v>20</v>
      </c>
      <c r="B33" s="48">
        <f>'WEEKLY COMPETITIVE REPORT'!B33</f>
        <v>19</v>
      </c>
      <c r="C33" s="48" t="str">
        <f>'WEEKLY COMPETITIVE REPORT'!C33</f>
        <v>THE GIVER</v>
      </c>
      <c r="D33" s="48" t="str">
        <f>'WEEKLY COMPETITIVE REPORT'!D33</f>
        <v>VARUH SPOMINOV</v>
      </c>
      <c r="E33" s="48" t="str">
        <f>'WEEKLY COMPETITIVE REPORT'!E33</f>
        <v>IND</v>
      </c>
      <c r="F33" s="48" t="str">
        <f>'WEEKLY COMPETITIVE REPORT'!F33</f>
        <v>Cinemania</v>
      </c>
      <c r="G33" s="50">
        <f>'WEEKLY COMPETITIVE REPORT'!G33</f>
        <v>5</v>
      </c>
      <c r="H33" s="50">
        <f>'WEEKLY COMPETITIVE REPORT'!H33</f>
        <v>9</v>
      </c>
      <c r="I33" s="51">
        <f>'WEEKLY COMPETITIVE REPORT'!I33/Y4</f>
        <v>843.1635388739946</v>
      </c>
      <c r="J33" s="51">
        <f>'WEEKLY COMPETITIVE REPORT'!J33/Y17</f>
        <v>0.09699580810433163</v>
      </c>
      <c r="K33" s="59">
        <f>'WEEKLY COMPETITIVE REPORT'!K33</f>
        <v>120</v>
      </c>
      <c r="L33" s="59">
        <f>'WEEKLY COMPETITIVE REPORT'!L33</f>
        <v>139</v>
      </c>
      <c r="M33" s="52">
        <f>'WEEKLY COMPETITIVE REPORT'!M33</f>
        <v>-24.48979591836735</v>
      </c>
      <c r="N33" s="51">
        <f t="shared" si="3"/>
        <v>93.68483765266608</v>
      </c>
      <c r="O33" s="50">
        <f>'WEEKLY COMPETITIVE REPORT'!O33</f>
        <v>9</v>
      </c>
      <c r="P33" s="51">
        <f>'WEEKLY COMPETITIVE REPORT'!P33/Y4</f>
        <v>1442.3592493297588</v>
      </c>
      <c r="Q33" s="51">
        <f>'WEEKLY COMPETITIVE REPORT'!Q33/Y17</f>
        <v>0.1623195156031672</v>
      </c>
      <c r="R33" s="59">
        <f>'WEEKLY COMPETITIVE REPORT'!R33</f>
        <v>207</v>
      </c>
      <c r="S33" s="59">
        <f>'WEEKLY COMPETITIVE REPORT'!S33</f>
        <v>247</v>
      </c>
      <c r="T33" s="52">
        <f>'WEEKLY COMPETITIVE REPORT'!T33</f>
        <v>-22.812051649928264</v>
      </c>
      <c r="U33" s="51">
        <f>'WEEKLY COMPETITIVE REPORT'!U33/Y4</f>
        <v>9805.630026809651</v>
      </c>
      <c r="V33" s="51">
        <f t="shared" si="4"/>
        <v>160.26213881441765</v>
      </c>
      <c r="W33" s="76">
        <f t="shared" si="5"/>
        <v>11247.98927613941</v>
      </c>
      <c r="X33" s="59">
        <f>'WEEKLY COMPETITIVE REPORT'!X33</f>
        <v>1390</v>
      </c>
      <c r="Y33" s="77">
        <f>'WEEKLY COMPETITIVE REPORT'!Y33</f>
        <v>1597</v>
      </c>
    </row>
    <row r="34" spans="1:25" s="69" customFormat="1" ht="12">
      <c r="A34" s="63"/>
      <c r="B34" s="65"/>
      <c r="C34" s="78" t="str">
        <f>'WEEKLY COMPETITIVE REPORT'!C34</f>
        <v>T O T A L</v>
      </c>
      <c r="D34" s="78"/>
      <c r="E34" s="78">
        <f>'WEEKLY COMPETITIVE REPORT'!E34</f>
        <v>0</v>
      </c>
      <c r="F34" s="78">
        <f>'WEEKLY COMPETITIVE REPORT'!F34</f>
        <v>0</v>
      </c>
      <c r="G34" s="79">
        <f>'WEEKLY COMPETITIVE REPORT'!G34</f>
        <v>0</v>
      </c>
      <c r="H34" s="64">
        <f>'WEEKLY COMPETITIVE REPORT'!H34</f>
        <v>201</v>
      </c>
      <c r="I34" s="67">
        <f>SUM(I14:I33)</f>
        <v>170372.65415549598</v>
      </c>
      <c r="J34" s="66">
        <f>SUM(J14:J33)</f>
        <v>148560.41276561475</v>
      </c>
      <c r="K34" s="66">
        <f>SUM(K14:K33)</f>
        <v>22282</v>
      </c>
      <c r="L34" s="66">
        <f>SUM(L14:L33)</f>
        <v>23133</v>
      </c>
      <c r="M34" s="52">
        <f>'WEEKLY COMPETITIVE REPORT'!M34</f>
        <v>239.40769621064442</v>
      </c>
      <c r="N34" s="67">
        <f>I34/H34</f>
        <v>847.6251450522188</v>
      </c>
      <c r="O34" s="64">
        <f>'WEEKLY COMPETITIVE REPORT'!O34</f>
        <v>201</v>
      </c>
      <c r="P34" s="66">
        <f>SUM(P14:P33)</f>
        <v>256280.1608579088</v>
      </c>
      <c r="Q34" s="66">
        <f>SUM(Q14:Q33)</f>
        <v>300908.6704117348</v>
      </c>
      <c r="R34" s="66">
        <f>SUM(R14:R33)</f>
        <v>34399</v>
      </c>
      <c r="S34" s="66">
        <f>SUM(S14:S33)</f>
        <v>51573</v>
      </c>
      <c r="T34" s="80">
        <f>P34/Q34-100%</f>
        <v>-0.1483124746547202</v>
      </c>
      <c r="U34" s="66" t="e">
        <f>SUM(U14:U33)</f>
        <v>#REF!</v>
      </c>
      <c r="V34" s="67">
        <f>P34/O34</f>
        <v>1275.025675909994</v>
      </c>
      <c r="W34" s="66" t="e">
        <f>SUM(W14:W33)</f>
        <v>#REF!</v>
      </c>
      <c r="X34" s="66" t="e">
        <f>SUM(X14:X33)</f>
        <v>#REF!</v>
      </c>
      <c r="Y34" s="68">
        <f>SUM(Y14:Y33)</f>
        <v>225658</v>
      </c>
    </row>
    <row r="35" spans="9:12" ht="12.75">
      <c r="I35" s="70"/>
      <c r="J35" s="70"/>
      <c r="K35" s="70"/>
      <c r="L35" s="70"/>
    </row>
  </sheetData>
  <sheetProtection selectLockedCells="1" selectUnlockedCells="1"/>
  <printOptions/>
  <pageMargins left="0.5902777777777778" right="0.75" top="0.9840277777777777" bottom="0.9840277777777777" header="0.5118055555555555" footer="0.5118055555555555"/>
  <pageSetup fitToHeight="1" fitToWidth="1" horizontalDpi="300" verticalDpi="300" orientation="landscape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krneki</dc:creator>
  <cp:keywords/>
  <dc:description/>
  <cp:lastModifiedBy>krneki</cp:lastModifiedBy>
  <dcterms:created xsi:type="dcterms:W3CDTF">2014-10-09T11:18:01Z</dcterms:created>
  <dcterms:modified xsi:type="dcterms:W3CDTF">2014-11-06T13:51:50Z</dcterms:modified>
  <cp:category/>
  <cp:version/>
  <cp:contentType/>
  <cp:contentStatus/>
</cp:coreProperties>
</file>