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655" windowWidth="25260" windowHeight="9690" tabRatio="282" activeTab="0"/>
  </bookViews>
  <sheets>
    <sheet name="WEEKLY COMPETITIVE REPORT" sheetId="1" r:id="rId1"/>
    <sheet name="in $ U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<sst xmlns="http://schemas.openxmlformats.org/spreadsheetml/2006/main" count="269" uniqueCount="97">
  <si>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</si>
  <si>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</si>
  <si>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</si>
  <si>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</si>
  <si>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</si>
  <si>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</si>
  <si>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</si>
  <si>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</si>
  <si>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</si>
  <si>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</si>
  <si>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</si>
  <si>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</si>
  <si>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</si>
  <si>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</si>
  <si>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</si>
  <si>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</si>
  <si>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</si>
  <si>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</si>
  <si>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</si>
  <si>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</si>
  <si>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</si>
  <si>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</si>
  <si>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</si>
  <si>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</si>
  <si>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</si>
  <si>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</si>
  <si>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</si>
  <si>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</si>
  <si>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</si>
  <si>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</si>
  <si>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</si>
  <si>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</si>
  <si>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</si>
  <si>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</si>
  <si>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</si>
  <si>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</si>
  <si>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</si>
  <si>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</si>
  <si>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</si>
  <si>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</si>
  <si>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</si>
  <si>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</si>
  <si>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CF</t>
  </si>
  <si>
    <t>UNI</t>
  </si>
  <si>
    <t>Karantanija</t>
  </si>
  <si>
    <t>IND</t>
  </si>
  <si>
    <t>FIVIA</t>
  </si>
  <si>
    <t>Blitz</t>
  </si>
  <si>
    <t>T O T A L</t>
  </si>
  <si>
    <t>All amounts in $ US</t>
  </si>
  <si>
    <t>CUM.  B.O.</t>
  </si>
  <si>
    <t>FOX</t>
  </si>
  <si>
    <t>WB</t>
  </si>
  <si>
    <t>DUMB AND DUMBER TO</t>
  </si>
  <si>
    <t>BUTEC IN BUTEC DA</t>
  </si>
  <si>
    <t>THE BOXTROLLS</t>
  </si>
  <si>
    <t>ŠKATLARJI</t>
  </si>
  <si>
    <t>PENGUINS OF MADAGASCAR</t>
  </si>
  <si>
    <t>PINGVINI Z MADAGASKARJA</t>
  </si>
  <si>
    <t>L'APPRENTI PERE NOEL ET LE FLOCON MAGIQUE</t>
  </si>
  <si>
    <t>BOŽIČKOV VAJENEC IN ČAROBNA SNEŽINKA</t>
  </si>
  <si>
    <t>HOBBIT: BATTLE OF THE FIVE ARMIES</t>
  </si>
  <si>
    <t>HOBIT: BITKA PETIH VOJSKA</t>
  </si>
  <si>
    <t>ZIMSKO SPANJE</t>
  </si>
  <si>
    <t>PADDINGTON</t>
  </si>
  <si>
    <t>FRENCH WOMAN</t>
  </si>
  <si>
    <t>FRANCOZINJE</t>
  </si>
  <si>
    <t>KIS UYKUSU</t>
  </si>
  <si>
    <t>HECTOR AND THE SEARCH FOR HAPPINES</t>
  </si>
  <si>
    <t>HECTOR IN ISKANJE SREČE</t>
  </si>
  <si>
    <t>SEVENTH SON</t>
  </si>
  <si>
    <t>SEDMI SIN</t>
  </si>
  <si>
    <t>NIGHT AT THE MUSEUM 3</t>
  </si>
  <si>
    <t>NOČ V MUZEJU: SKRIVNOST GROBNICE</t>
  </si>
  <si>
    <t>MAYA THE BEE</t>
  </si>
  <si>
    <t>ČEBELICA MAJA</t>
  </si>
  <si>
    <t>MR. TURNER</t>
  </si>
  <si>
    <t>G. TURNER</t>
  </si>
  <si>
    <t>SONY</t>
  </si>
  <si>
    <t>JOHN WICK</t>
  </si>
  <si>
    <t>ANNABELLE</t>
  </si>
  <si>
    <t>08 - Jan</t>
  </si>
  <si>
    <t>14 - Jan</t>
  </si>
  <si>
    <t>09 - Jan</t>
  </si>
  <si>
    <t>11 - Jan</t>
  </si>
  <si>
    <t>20000 DAYS ON EARTH</t>
  </si>
  <si>
    <t>20000 DNI NA ZEMLJI</t>
  </si>
  <si>
    <t>TAKEN 3</t>
  </si>
  <si>
    <t>UGRABLJENI 3</t>
  </si>
  <si>
    <t>SUPERCONDRIAQUE</t>
  </si>
  <si>
    <t>VELIKI HIPOHONDER</t>
  </si>
  <si>
    <t>UNBROKEN</t>
  </si>
  <si>
    <t>NEUKLONLJIV</t>
  </si>
  <si>
    <t>INTO THE WOODS</t>
  </si>
  <si>
    <t>ZGODBE IZ HOSTE</t>
  </si>
  <si>
    <t>BVI</t>
  </si>
  <si>
    <t>2iFilm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</si>
</sst>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57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20" fontId="6" fillId="0" borderId="39" xfId="0" applyNumberFormat="1" applyFont="1" applyBorder="1" applyAlignment="1">
      <alignment horizontal="center"/>
    </xf>
    <xf numFmtId="3" fontId="2" fillId="0" borderId="39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2">
      <selection activeCell="O27" sqref="O2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5742187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  <col min="26" max="27" width="9.14062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4" t="s">
        <v>83</v>
      </c>
      <c r="L4" s="12"/>
      <c r="M4" s="81" t="s">
        <v>84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3" t="s">
        <v>81</v>
      </c>
      <c r="L5" s="22"/>
      <c r="M5" s="82" t="s">
        <v>82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2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42019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3.5" thickBot="1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 t="s">
        <v>41</v>
      </c>
      <c r="C14" s="48" t="s">
        <v>87</v>
      </c>
      <c r="D14" s="48" t="s">
        <v>88</v>
      </c>
      <c r="E14" s="49" t="s">
        <v>45</v>
      </c>
      <c r="F14" s="49" t="s">
        <v>47</v>
      </c>
      <c r="G14" s="50">
        <v>1</v>
      </c>
      <c r="H14" s="50">
        <v>9</v>
      </c>
      <c r="I14" s="51">
        <v>26177</v>
      </c>
      <c r="J14" s="51"/>
      <c r="K14" s="51">
        <v>4466</v>
      </c>
      <c r="L14" s="51"/>
      <c r="M14" s="52"/>
      <c r="N14" s="51">
        <f>I14/H14</f>
        <v>2908.5555555555557</v>
      </c>
      <c r="O14" s="53">
        <v>9</v>
      </c>
      <c r="P14" s="51">
        <v>35046</v>
      </c>
      <c r="Q14" s="51"/>
      <c r="R14" s="91">
        <v>6439</v>
      </c>
      <c r="S14" s="91"/>
      <c r="T14" s="52"/>
      <c r="U14" s="92"/>
      <c r="V14" s="91">
        <f>P14/O14</f>
        <v>3894</v>
      </c>
      <c r="W14" s="85">
        <f>SUM(U14,P14)</f>
        <v>35046</v>
      </c>
      <c r="X14" s="54"/>
      <c r="Y14" s="55">
        <f>SUM(X14,R14)</f>
        <v>6439</v>
      </c>
    </row>
    <row r="15" spans="1:25" ht="12.75">
      <c r="A15" s="47">
        <v>2</v>
      </c>
      <c r="B15" s="47">
        <v>1</v>
      </c>
      <c r="C15" s="48" t="s">
        <v>61</v>
      </c>
      <c r="D15" s="48" t="s">
        <v>62</v>
      </c>
      <c r="E15" s="49" t="s">
        <v>52</v>
      </c>
      <c r="F15" s="49" t="s">
        <v>47</v>
      </c>
      <c r="G15" s="50">
        <v>5</v>
      </c>
      <c r="H15" s="50">
        <v>26</v>
      </c>
      <c r="I15" s="51">
        <v>14216</v>
      </c>
      <c r="J15" s="51">
        <v>31425</v>
      </c>
      <c r="K15" s="51">
        <v>2033</v>
      </c>
      <c r="L15" s="51">
        <v>4402</v>
      </c>
      <c r="M15" s="52">
        <f>(I15/J15*100)-100</f>
        <v>-54.76213206046142</v>
      </c>
      <c r="N15" s="51">
        <f>I15/H15</f>
        <v>546.7692307692307</v>
      </c>
      <c r="O15" s="60">
        <v>26</v>
      </c>
      <c r="P15" s="51">
        <v>18973</v>
      </c>
      <c r="Q15" s="51">
        <v>43049</v>
      </c>
      <c r="R15" s="93">
        <v>2872</v>
      </c>
      <c r="S15" s="93">
        <v>6331</v>
      </c>
      <c r="T15" s="52">
        <f>(P15/Q15*100)-100</f>
        <v>-55.92696694464448</v>
      </c>
      <c r="U15" s="86">
        <v>386712</v>
      </c>
      <c r="V15" s="93">
        <f>P15/O15</f>
        <v>729.7307692307693</v>
      </c>
      <c r="W15" s="86">
        <f>SUM(U15,P15)</f>
        <v>405685</v>
      </c>
      <c r="X15" s="87">
        <v>60994</v>
      </c>
      <c r="Y15" s="55">
        <f>SUM(X15,R15)</f>
        <v>63866</v>
      </c>
    </row>
    <row r="16" spans="1:25" ht="12.75">
      <c r="A16" s="47">
        <v>3</v>
      </c>
      <c r="B16" s="47" t="s">
        <v>41</v>
      </c>
      <c r="C16" s="48" t="s">
        <v>91</v>
      </c>
      <c r="D16" s="48" t="s">
        <v>92</v>
      </c>
      <c r="E16" s="49" t="s">
        <v>43</v>
      </c>
      <c r="F16" s="49" t="s">
        <v>44</v>
      </c>
      <c r="G16" s="50">
        <v>1</v>
      </c>
      <c r="H16" s="50">
        <v>10</v>
      </c>
      <c r="I16" s="51">
        <v>13015</v>
      </c>
      <c r="J16" s="51"/>
      <c r="K16" s="56">
        <v>2146</v>
      </c>
      <c r="L16" s="56"/>
      <c r="M16" s="52"/>
      <c r="N16" s="51">
        <f>I16/H16</f>
        <v>1301.5</v>
      </c>
      <c r="O16" s="53">
        <v>10</v>
      </c>
      <c r="P16" s="51">
        <v>17598</v>
      </c>
      <c r="Q16" s="51"/>
      <c r="R16" s="93">
        <v>3109</v>
      </c>
      <c r="S16" s="93"/>
      <c r="T16" s="52"/>
      <c r="U16" s="86">
        <v>738</v>
      </c>
      <c r="V16" s="93">
        <f>P16/O16</f>
        <v>1759.8</v>
      </c>
      <c r="W16" s="86">
        <f>SUM(U16,P16)</f>
        <v>18336</v>
      </c>
      <c r="X16" s="88">
        <v>132</v>
      </c>
      <c r="Y16" s="55">
        <f>SUM(X16,R16)</f>
        <v>3241</v>
      </c>
    </row>
    <row r="17" spans="1:25" ht="12.75">
      <c r="A17" s="47">
        <v>4</v>
      </c>
      <c r="B17" s="47">
        <v>2</v>
      </c>
      <c r="C17" s="107" t="s">
        <v>64</v>
      </c>
      <c r="D17" s="48" t="s">
        <v>64</v>
      </c>
      <c r="E17" s="49" t="s">
        <v>45</v>
      </c>
      <c r="F17" s="49" t="s">
        <v>47</v>
      </c>
      <c r="G17" s="50">
        <v>4</v>
      </c>
      <c r="H17" s="50">
        <v>12</v>
      </c>
      <c r="I17" s="56">
        <v>8662</v>
      </c>
      <c r="J17" s="56">
        <v>15852</v>
      </c>
      <c r="K17" s="56">
        <v>1675</v>
      </c>
      <c r="L17" s="56">
        <v>3028</v>
      </c>
      <c r="M17" s="52">
        <f>(I17/J17*100)-100</f>
        <v>-45.35705273782488</v>
      </c>
      <c r="N17" s="51">
        <f>I17/H17</f>
        <v>721.8333333333334</v>
      </c>
      <c r="O17" s="60">
        <v>12</v>
      </c>
      <c r="P17" s="51">
        <v>13208</v>
      </c>
      <c r="Q17" s="51">
        <v>20570</v>
      </c>
      <c r="R17" s="93">
        <v>2809</v>
      </c>
      <c r="S17" s="93">
        <v>4098</v>
      </c>
      <c r="T17" s="52">
        <f>(P17/Q17*100)-100</f>
        <v>-35.789985415653874</v>
      </c>
      <c r="U17" s="86">
        <v>79668</v>
      </c>
      <c r="V17" s="93">
        <f>P17/O17</f>
        <v>1100.6666666666667</v>
      </c>
      <c r="W17" s="86">
        <f>SUM(U17,P17)</f>
        <v>92876</v>
      </c>
      <c r="X17" s="89">
        <v>17283</v>
      </c>
      <c r="Y17" s="55">
        <f>SUM(X17,R17)</f>
        <v>20092</v>
      </c>
    </row>
    <row r="18" spans="1:25" ht="13.5" customHeight="1">
      <c r="A18" s="47">
        <v>5</v>
      </c>
      <c r="B18" s="47" t="s">
        <v>41</v>
      </c>
      <c r="C18" s="48" t="s">
        <v>93</v>
      </c>
      <c r="D18" s="48" t="s">
        <v>94</v>
      </c>
      <c r="E18" s="49" t="s">
        <v>95</v>
      </c>
      <c r="F18" s="49" t="s">
        <v>96</v>
      </c>
      <c r="G18" s="50">
        <v>1</v>
      </c>
      <c r="H18" s="50">
        <v>9</v>
      </c>
      <c r="I18" s="59">
        <v>8575</v>
      </c>
      <c r="J18" s="59"/>
      <c r="K18" s="59">
        <v>1472</v>
      </c>
      <c r="L18" s="59"/>
      <c r="M18" s="52"/>
      <c r="N18" s="51">
        <f>I18/H18</f>
        <v>952.7777777777778</v>
      </c>
      <c r="O18" s="53">
        <v>9</v>
      </c>
      <c r="P18" s="51">
        <v>11407</v>
      </c>
      <c r="Q18" s="51"/>
      <c r="R18" s="93">
        <v>2112</v>
      </c>
      <c r="S18" s="93"/>
      <c r="T18" s="52"/>
      <c r="U18" s="86"/>
      <c r="V18" s="93">
        <f>P18/O18</f>
        <v>1267.4444444444443</v>
      </c>
      <c r="W18" s="86">
        <f>SUM(U18,P18)</f>
        <v>11407</v>
      </c>
      <c r="X18" s="89"/>
      <c r="Y18" s="55">
        <f>SUM(X18,R18)</f>
        <v>2112</v>
      </c>
    </row>
    <row r="19" spans="1:25" ht="12.75">
      <c r="A19" s="47">
        <v>6</v>
      </c>
      <c r="B19" s="47">
        <v>3</v>
      </c>
      <c r="C19" s="48" t="s">
        <v>57</v>
      </c>
      <c r="D19" s="48" t="s">
        <v>58</v>
      </c>
      <c r="E19" s="49" t="s">
        <v>51</v>
      </c>
      <c r="F19" s="49" t="s">
        <v>47</v>
      </c>
      <c r="G19" s="50">
        <v>7</v>
      </c>
      <c r="H19" s="50">
        <v>22</v>
      </c>
      <c r="I19" s="56">
        <v>5129</v>
      </c>
      <c r="J19" s="56">
        <v>12565</v>
      </c>
      <c r="K19" s="56">
        <v>866</v>
      </c>
      <c r="L19" s="56">
        <v>2145</v>
      </c>
      <c r="M19" s="52">
        <f>(I19/J19*100)-100</f>
        <v>-59.180262634301634</v>
      </c>
      <c r="N19" s="51">
        <f>I19/H19</f>
        <v>233.13636363636363</v>
      </c>
      <c r="O19" s="53">
        <v>22</v>
      </c>
      <c r="P19" s="59">
        <v>5658</v>
      </c>
      <c r="Q19" s="59">
        <v>14603</v>
      </c>
      <c r="R19" s="94">
        <v>992</v>
      </c>
      <c r="S19" s="94">
        <v>2519</v>
      </c>
      <c r="T19" s="52">
        <f>(P19/Q19*100)-100</f>
        <v>-61.25453673902623</v>
      </c>
      <c r="U19" s="86">
        <v>177032</v>
      </c>
      <c r="V19" s="93">
        <f>P19/O19</f>
        <v>257.1818181818182</v>
      </c>
      <c r="W19" s="86">
        <f>SUM(U19,P19)</f>
        <v>182690</v>
      </c>
      <c r="X19" s="89">
        <v>32683</v>
      </c>
      <c r="Y19" s="55">
        <f>SUM(X19,R19)</f>
        <v>33675</v>
      </c>
    </row>
    <row r="20" spans="1:25" ht="12.75">
      <c r="A20" s="47">
        <v>7</v>
      </c>
      <c r="B20" s="47">
        <v>10</v>
      </c>
      <c r="C20" s="48" t="s">
        <v>65</v>
      </c>
      <c r="D20" s="48" t="s">
        <v>66</v>
      </c>
      <c r="E20" s="49" t="s">
        <v>45</v>
      </c>
      <c r="F20" s="49" t="s">
        <v>44</v>
      </c>
      <c r="G20" s="50">
        <v>4</v>
      </c>
      <c r="H20" s="50">
        <v>9</v>
      </c>
      <c r="I20" s="51">
        <v>3399</v>
      </c>
      <c r="J20" s="51">
        <v>4909</v>
      </c>
      <c r="K20" s="59">
        <v>610</v>
      </c>
      <c r="L20" s="59">
        <v>887</v>
      </c>
      <c r="M20" s="52">
        <f>(I20/J20*100)-100</f>
        <v>-30.75982888572011</v>
      </c>
      <c r="N20" s="51">
        <f>I20/H20</f>
        <v>377.6666666666667</v>
      </c>
      <c r="O20" s="53">
        <v>9</v>
      </c>
      <c r="P20" s="59">
        <v>4971</v>
      </c>
      <c r="Q20" s="59">
        <v>6802</v>
      </c>
      <c r="R20" s="94">
        <v>946</v>
      </c>
      <c r="S20" s="94">
        <v>1272</v>
      </c>
      <c r="T20" s="52">
        <f>(P20/Q20*100)-100</f>
        <v>-26.918553366656866</v>
      </c>
      <c r="U20" s="86">
        <v>23316</v>
      </c>
      <c r="V20" s="93">
        <f>P20/O20</f>
        <v>552.3333333333334</v>
      </c>
      <c r="W20" s="86">
        <f>SUM(U20,P20)</f>
        <v>28287</v>
      </c>
      <c r="X20" s="90">
        <v>4583</v>
      </c>
      <c r="Y20" s="55">
        <f>SUM(X20,R20)</f>
        <v>5529</v>
      </c>
    </row>
    <row r="21" spans="1:25" ht="12.75">
      <c r="A21" s="47">
        <v>8</v>
      </c>
      <c r="B21" s="47">
        <v>11</v>
      </c>
      <c r="C21" s="48" t="s">
        <v>76</v>
      </c>
      <c r="D21" s="48" t="s">
        <v>77</v>
      </c>
      <c r="E21" s="49" t="s">
        <v>78</v>
      </c>
      <c r="F21" s="49" t="s">
        <v>42</v>
      </c>
      <c r="G21" s="50">
        <v>2</v>
      </c>
      <c r="H21" s="50">
        <v>1</v>
      </c>
      <c r="I21" s="56">
        <v>2578</v>
      </c>
      <c r="J21" s="56">
        <v>2393</v>
      </c>
      <c r="K21" s="56">
        <v>522</v>
      </c>
      <c r="L21" s="56">
        <v>484</v>
      </c>
      <c r="M21" s="52">
        <f>(I21/J21*100)-100</f>
        <v>7.730881738403681</v>
      </c>
      <c r="N21" s="51">
        <f>I21/H21</f>
        <v>2578</v>
      </c>
      <c r="O21" s="53">
        <v>1</v>
      </c>
      <c r="P21" s="62">
        <v>4645</v>
      </c>
      <c r="Q21" s="62">
        <v>4075</v>
      </c>
      <c r="R21" s="113">
        <v>982</v>
      </c>
      <c r="S21" s="113">
        <v>842</v>
      </c>
      <c r="T21" s="52">
        <f>(P21/Q21*100)-100</f>
        <v>13.987730061349708</v>
      </c>
      <c r="U21" s="86">
        <v>7997</v>
      </c>
      <c r="V21" s="93">
        <f>P21/O21</f>
        <v>4645</v>
      </c>
      <c r="W21" s="86">
        <f>SUM(U21,P21)</f>
        <v>12642</v>
      </c>
      <c r="X21" s="87">
        <v>1579</v>
      </c>
      <c r="Y21" s="55">
        <f>SUM(X21,R21)</f>
        <v>2561</v>
      </c>
    </row>
    <row r="22" spans="1:25" ht="12.75">
      <c r="A22" s="47">
        <v>9</v>
      </c>
      <c r="B22" s="47">
        <v>7</v>
      </c>
      <c r="C22" s="48" t="s">
        <v>80</v>
      </c>
      <c r="D22" s="48" t="s">
        <v>80</v>
      </c>
      <c r="E22" s="49" t="s">
        <v>52</v>
      </c>
      <c r="F22" s="49" t="s">
        <v>47</v>
      </c>
      <c r="G22" s="50">
        <v>2</v>
      </c>
      <c r="H22" s="50">
        <v>8</v>
      </c>
      <c r="I22" s="56">
        <v>3296</v>
      </c>
      <c r="J22" s="56">
        <v>6440</v>
      </c>
      <c r="K22" s="51">
        <v>575</v>
      </c>
      <c r="L22" s="51">
        <v>1114</v>
      </c>
      <c r="M22" s="52">
        <f>(I22/J22*100)-100</f>
        <v>-48.81987577639752</v>
      </c>
      <c r="N22" s="51">
        <f>I22/H22</f>
        <v>412</v>
      </c>
      <c r="O22" s="60">
        <v>8</v>
      </c>
      <c r="P22" s="51">
        <v>4269</v>
      </c>
      <c r="Q22" s="51">
        <v>8417</v>
      </c>
      <c r="R22" s="93">
        <v>810</v>
      </c>
      <c r="S22" s="93">
        <v>1539</v>
      </c>
      <c r="T22" s="52">
        <f>(P22/Q22*100)-100</f>
        <v>-49.28121658548177</v>
      </c>
      <c r="U22" s="86">
        <v>8631</v>
      </c>
      <c r="V22" s="93">
        <f>P22/O22</f>
        <v>533.625</v>
      </c>
      <c r="W22" s="86">
        <f>SUM(U22,P22)</f>
        <v>12900</v>
      </c>
      <c r="X22" s="87">
        <v>1539</v>
      </c>
      <c r="Y22" s="55">
        <f>SUM(X22,R22)</f>
        <v>2349</v>
      </c>
    </row>
    <row r="23" spans="1:25" ht="12.75">
      <c r="A23" s="47">
        <v>10</v>
      </c>
      <c r="B23" s="47">
        <v>8</v>
      </c>
      <c r="C23" s="48" t="s">
        <v>70</v>
      </c>
      <c r="D23" s="48" t="s">
        <v>71</v>
      </c>
      <c r="E23" s="49" t="s">
        <v>43</v>
      </c>
      <c r="F23" s="49" t="s">
        <v>44</v>
      </c>
      <c r="G23" s="50">
        <v>3</v>
      </c>
      <c r="H23" s="50">
        <v>4</v>
      </c>
      <c r="I23" s="56">
        <v>2848</v>
      </c>
      <c r="J23" s="56">
        <v>6068</v>
      </c>
      <c r="K23" s="51">
        <v>536</v>
      </c>
      <c r="L23" s="51">
        <v>1151</v>
      </c>
      <c r="M23" s="52">
        <f>(I23/J23*100)-100</f>
        <v>-53.06526038233355</v>
      </c>
      <c r="N23" s="51">
        <f>I23/H23</f>
        <v>712</v>
      </c>
      <c r="O23" s="50">
        <v>4</v>
      </c>
      <c r="P23" s="51">
        <v>3918</v>
      </c>
      <c r="Q23" s="51">
        <v>8142</v>
      </c>
      <c r="R23" s="93">
        <v>762</v>
      </c>
      <c r="S23" s="93">
        <v>1583</v>
      </c>
      <c r="T23" s="52">
        <f>(P23/Q23*100)-100</f>
        <v>-51.87914517317612</v>
      </c>
      <c r="U23" s="86">
        <v>17667</v>
      </c>
      <c r="V23" s="93">
        <f>P23/O23</f>
        <v>979.5</v>
      </c>
      <c r="W23" s="86">
        <f>SUM(U23,P23)</f>
        <v>21585</v>
      </c>
      <c r="X23" s="87">
        <v>3547</v>
      </c>
      <c r="Y23" s="55">
        <f>SUM(X23,R23)</f>
        <v>4309</v>
      </c>
    </row>
    <row r="24" spans="1:25" ht="12.75">
      <c r="A24" s="47">
        <v>11</v>
      </c>
      <c r="B24" s="47">
        <v>5</v>
      </c>
      <c r="C24" s="48" t="s">
        <v>53</v>
      </c>
      <c r="D24" s="48" t="s">
        <v>54</v>
      </c>
      <c r="E24" s="49" t="s">
        <v>45</v>
      </c>
      <c r="F24" s="49" t="s">
        <v>47</v>
      </c>
      <c r="G24" s="50">
        <v>9</v>
      </c>
      <c r="H24" s="50">
        <v>10</v>
      </c>
      <c r="I24" s="51">
        <v>3366</v>
      </c>
      <c r="J24" s="51">
        <v>7920</v>
      </c>
      <c r="K24" s="59">
        <v>586</v>
      </c>
      <c r="L24" s="59">
        <v>1358</v>
      </c>
      <c r="M24" s="52">
        <f>(I24/J24*100)-100</f>
        <v>-57.5</v>
      </c>
      <c r="N24" s="51">
        <f>I24/H24</f>
        <v>336.6</v>
      </c>
      <c r="O24" s="53">
        <v>10</v>
      </c>
      <c r="P24" s="51">
        <v>3804</v>
      </c>
      <c r="Q24" s="51">
        <v>10578</v>
      </c>
      <c r="R24" s="51">
        <v>690</v>
      </c>
      <c r="S24" s="51">
        <v>1895</v>
      </c>
      <c r="T24" s="52">
        <f>(P24/Q24*100)-100</f>
        <v>-64.03857061826432</v>
      </c>
      <c r="U24" s="111">
        <v>324397</v>
      </c>
      <c r="V24" s="93">
        <f>P24/O24</f>
        <v>380.4</v>
      </c>
      <c r="W24" s="86">
        <f>SUM(U24,P24)</f>
        <v>328201</v>
      </c>
      <c r="X24" s="54">
        <v>65772</v>
      </c>
      <c r="Y24" s="55">
        <f>SUM(X24,R24)</f>
        <v>66462</v>
      </c>
    </row>
    <row r="25" spans="1:25" ht="12.75" customHeight="1">
      <c r="A25" s="47">
        <v>12</v>
      </c>
      <c r="B25" s="47">
        <v>4</v>
      </c>
      <c r="C25" s="58" t="s">
        <v>79</v>
      </c>
      <c r="D25" s="58" t="s">
        <v>79</v>
      </c>
      <c r="E25" s="49" t="s">
        <v>45</v>
      </c>
      <c r="F25" s="49" t="s">
        <v>47</v>
      </c>
      <c r="G25" s="50">
        <v>2</v>
      </c>
      <c r="H25" s="50">
        <v>6</v>
      </c>
      <c r="I25" s="56">
        <v>2538</v>
      </c>
      <c r="J25" s="56">
        <v>9340</v>
      </c>
      <c r="K25" s="56">
        <v>435</v>
      </c>
      <c r="L25" s="56">
        <v>1591</v>
      </c>
      <c r="M25" s="52">
        <f>(I25/J25*100)-100</f>
        <v>-72.82655246252676</v>
      </c>
      <c r="N25" s="51">
        <f>I25/H25</f>
        <v>423</v>
      </c>
      <c r="O25" s="53">
        <v>6</v>
      </c>
      <c r="P25" s="51">
        <v>3386</v>
      </c>
      <c r="Q25" s="51">
        <v>12843</v>
      </c>
      <c r="R25" s="51">
        <v>635</v>
      </c>
      <c r="S25" s="51">
        <v>2321</v>
      </c>
      <c r="T25" s="52">
        <f>(P25/Q25*100)-100</f>
        <v>-73.63544343221989</v>
      </c>
      <c r="U25" s="54">
        <v>12843</v>
      </c>
      <c r="V25" s="51">
        <f>P25/O25</f>
        <v>564.3333333333334</v>
      </c>
      <c r="W25" s="86">
        <f>SUM(U25,P25)</f>
        <v>16229</v>
      </c>
      <c r="X25" s="61">
        <v>2321</v>
      </c>
      <c r="Y25" s="55">
        <f>SUM(X25,R25)</f>
        <v>2956</v>
      </c>
    </row>
    <row r="26" spans="1:25" ht="12.75" customHeight="1">
      <c r="A26" s="47">
        <v>13</v>
      </c>
      <c r="B26" s="47">
        <v>6</v>
      </c>
      <c r="C26" s="48" t="s">
        <v>72</v>
      </c>
      <c r="D26" s="48" t="s">
        <v>73</v>
      </c>
      <c r="E26" s="49" t="s">
        <v>51</v>
      </c>
      <c r="F26" s="49" t="s">
        <v>47</v>
      </c>
      <c r="G26" s="50">
        <v>3</v>
      </c>
      <c r="H26" s="50">
        <v>11</v>
      </c>
      <c r="I26" s="56">
        <v>2612</v>
      </c>
      <c r="J26" s="56">
        <v>5804</v>
      </c>
      <c r="K26" s="57">
        <v>469</v>
      </c>
      <c r="L26" s="57">
        <v>1027</v>
      </c>
      <c r="M26" s="52">
        <f>(I26/J26*100)-100</f>
        <v>-54.99655410062026</v>
      </c>
      <c r="N26" s="51">
        <f>I26/H26</f>
        <v>237.45454545454547</v>
      </c>
      <c r="O26" s="50">
        <v>11</v>
      </c>
      <c r="P26" s="59">
        <v>3001</v>
      </c>
      <c r="Q26" s="59">
        <v>8515</v>
      </c>
      <c r="R26" s="59">
        <v>561</v>
      </c>
      <c r="S26" s="59">
        <v>1599</v>
      </c>
      <c r="T26" s="52">
        <f>(P26/Q26*100)-100</f>
        <v>-64.75631238990019</v>
      </c>
      <c r="U26" s="54">
        <v>25874</v>
      </c>
      <c r="V26" s="51">
        <f>P26/O26</f>
        <v>272.8181818181818</v>
      </c>
      <c r="W26" s="61">
        <f>SUM(U26,P26)</f>
        <v>28875</v>
      </c>
      <c r="X26" s="54">
        <v>5036</v>
      </c>
      <c r="Y26" s="55">
        <f>SUM(X26,R26)</f>
        <v>5597</v>
      </c>
    </row>
    <row r="27" spans="1:25" ht="12.75">
      <c r="A27" s="47">
        <v>14</v>
      </c>
      <c r="B27" s="47" t="s">
        <v>41</v>
      </c>
      <c r="C27" s="48" t="s">
        <v>89</v>
      </c>
      <c r="D27" s="48" t="s">
        <v>90</v>
      </c>
      <c r="E27" s="49" t="s">
        <v>45</v>
      </c>
      <c r="F27" s="49" t="s">
        <v>47</v>
      </c>
      <c r="G27" s="50">
        <v>1</v>
      </c>
      <c r="H27" s="50">
        <v>6</v>
      </c>
      <c r="I27" s="56">
        <v>1497</v>
      </c>
      <c r="J27" s="56"/>
      <c r="K27" s="56">
        <v>258</v>
      </c>
      <c r="L27" s="56"/>
      <c r="M27" s="52"/>
      <c r="N27" s="51">
        <f>I27/H27</f>
        <v>249.5</v>
      </c>
      <c r="O27" s="60">
        <v>6</v>
      </c>
      <c r="P27" s="51">
        <v>1880</v>
      </c>
      <c r="Q27" s="51"/>
      <c r="R27" s="56">
        <v>349</v>
      </c>
      <c r="S27" s="56"/>
      <c r="T27" s="52"/>
      <c r="U27" s="61"/>
      <c r="V27" s="51">
        <f>P27/O27</f>
        <v>313.3333333333333</v>
      </c>
      <c r="W27" s="61">
        <f>SUM(U27,P27)</f>
        <v>1880</v>
      </c>
      <c r="X27" s="54"/>
      <c r="Y27" s="55">
        <f>SUM(X27,R27)</f>
        <v>349</v>
      </c>
    </row>
    <row r="28" spans="1:25" ht="12.75">
      <c r="A28" s="47">
        <v>15</v>
      </c>
      <c r="B28" s="47" t="s">
        <v>41</v>
      </c>
      <c r="C28" s="106" t="s">
        <v>85</v>
      </c>
      <c r="D28" s="48" t="s">
        <v>86</v>
      </c>
      <c r="E28" s="49" t="s">
        <v>45</v>
      </c>
      <c r="F28" s="49" t="s">
        <v>46</v>
      </c>
      <c r="G28" s="50">
        <v>1</v>
      </c>
      <c r="H28" s="50">
        <v>3</v>
      </c>
      <c r="I28" s="51">
        <v>1122</v>
      </c>
      <c r="J28" s="51"/>
      <c r="K28" s="51">
        <v>268</v>
      </c>
      <c r="L28" s="51"/>
      <c r="M28" s="52"/>
      <c r="N28" s="51">
        <f>I28/H28</f>
        <v>374</v>
      </c>
      <c r="O28" s="53">
        <v>3</v>
      </c>
      <c r="P28" s="51">
        <v>1687</v>
      </c>
      <c r="Q28" s="51"/>
      <c r="R28" s="51">
        <v>424</v>
      </c>
      <c r="S28" s="51"/>
      <c r="T28" s="52"/>
      <c r="U28" s="61">
        <v>9288</v>
      </c>
      <c r="V28" s="51">
        <f>P28/O28</f>
        <v>562.3333333333334</v>
      </c>
      <c r="W28" s="61">
        <f>SUM(U28,P28)</f>
        <v>10975</v>
      </c>
      <c r="X28" s="54">
        <v>1423</v>
      </c>
      <c r="Y28" s="55">
        <f>SUM(X28,R28)</f>
        <v>1847</v>
      </c>
    </row>
    <row r="29" spans="1:25" ht="12.75">
      <c r="A29" s="47">
        <v>16</v>
      </c>
      <c r="B29" s="47">
        <v>14</v>
      </c>
      <c r="C29" s="58" t="s">
        <v>68</v>
      </c>
      <c r="D29" s="58" t="s">
        <v>69</v>
      </c>
      <c r="E29" s="49" t="s">
        <v>45</v>
      </c>
      <c r="F29" s="49" t="s">
        <v>46</v>
      </c>
      <c r="G29" s="50">
        <v>3</v>
      </c>
      <c r="H29" s="50">
        <v>4</v>
      </c>
      <c r="I29" s="56">
        <v>1052</v>
      </c>
      <c r="J29" s="56">
        <v>2250</v>
      </c>
      <c r="K29" s="51">
        <v>193</v>
      </c>
      <c r="L29" s="51">
        <v>414</v>
      </c>
      <c r="M29" s="52">
        <f>(I29/J29*100)-100</f>
        <v>-53.24444444444445</v>
      </c>
      <c r="N29" s="51">
        <f>I29/H29</f>
        <v>263</v>
      </c>
      <c r="O29" s="50">
        <v>4</v>
      </c>
      <c r="P29" s="51">
        <v>1457</v>
      </c>
      <c r="Q29" s="51">
        <v>3270</v>
      </c>
      <c r="R29" s="51">
        <v>273</v>
      </c>
      <c r="S29" s="51">
        <v>627</v>
      </c>
      <c r="T29" s="52">
        <f>(P29/Q29*100)-100</f>
        <v>-55.4434250764526</v>
      </c>
      <c r="U29" s="114">
        <v>6804</v>
      </c>
      <c r="V29" s="51">
        <f>P29/O29</f>
        <v>364.25</v>
      </c>
      <c r="W29" s="61">
        <f>SUM(U29,P29)</f>
        <v>8261</v>
      </c>
      <c r="X29" s="61">
        <v>1308</v>
      </c>
      <c r="Y29" s="55">
        <f>SUM(X29,R29)</f>
        <v>1581</v>
      </c>
    </row>
    <row r="30" spans="1:25" ht="12.75">
      <c r="A30" s="47">
        <v>17</v>
      </c>
      <c r="B30" s="47">
        <v>18</v>
      </c>
      <c r="C30" s="48" t="s">
        <v>55</v>
      </c>
      <c r="D30" s="48" t="s">
        <v>56</v>
      </c>
      <c r="E30" s="49" t="s">
        <v>43</v>
      </c>
      <c r="F30" s="49" t="s">
        <v>44</v>
      </c>
      <c r="G30" s="50">
        <v>9</v>
      </c>
      <c r="H30" s="50">
        <v>17</v>
      </c>
      <c r="I30" s="56">
        <v>1206</v>
      </c>
      <c r="J30" s="56">
        <v>1514</v>
      </c>
      <c r="K30" s="56">
        <v>226</v>
      </c>
      <c r="L30" s="56">
        <v>275</v>
      </c>
      <c r="M30" s="52">
        <f>(I30/J30*100)-100</f>
        <v>-20.343461030383096</v>
      </c>
      <c r="N30" s="51">
        <f>I30/H30</f>
        <v>70.94117647058823</v>
      </c>
      <c r="O30" s="60">
        <v>17</v>
      </c>
      <c r="P30" s="51">
        <v>1387</v>
      </c>
      <c r="Q30" s="51">
        <v>1909</v>
      </c>
      <c r="R30" s="51">
        <v>257</v>
      </c>
      <c r="S30" s="51">
        <v>352</v>
      </c>
      <c r="T30" s="52">
        <f>(P30/Q30*100)-100</f>
        <v>-27.34415924567837</v>
      </c>
      <c r="U30" s="54">
        <v>39611</v>
      </c>
      <c r="V30" s="51">
        <f>P30/O30</f>
        <v>81.58823529411765</v>
      </c>
      <c r="W30" s="61">
        <f>SUM(U30,P30)</f>
        <v>40998</v>
      </c>
      <c r="X30" s="61">
        <v>7947</v>
      </c>
      <c r="Y30" s="55">
        <f>SUM(X30,R30)</f>
        <v>8204</v>
      </c>
    </row>
    <row r="31" spans="1:25" ht="12.75">
      <c r="A31" s="47">
        <v>18</v>
      </c>
      <c r="B31" s="47">
        <v>15</v>
      </c>
      <c r="C31" s="112" t="s">
        <v>59</v>
      </c>
      <c r="D31" s="106" t="s">
        <v>60</v>
      </c>
      <c r="E31" s="49" t="s">
        <v>45</v>
      </c>
      <c r="F31" s="49" t="s">
        <v>46</v>
      </c>
      <c r="G31" s="50">
        <v>6</v>
      </c>
      <c r="H31" s="50">
        <v>11</v>
      </c>
      <c r="I31" s="51">
        <v>723</v>
      </c>
      <c r="J31" s="51">
        <v>1719</v>
      </c>
      <c r="K31" s="51">
        <v>140</v>
      </c>
      <c r="L31" s="51">
        <v>347</v>
      </c>
      <c r="M31" s="52">
        <f>(I31/J31*100)-100</f>
        <v>-57.940663176265275</v>
      </c>
      <c r="N31" s="51">
        <f>I31/H31</f>
        <v>65.72727272727273</v>
      </c>
      <c r="O31" s="60">
        <v>11</v>
      </c>
      <c r="P31" s="51">
        <v>1112</v>
      </c>
      <c r="Q31" s="51">
        <v>2878</v>
      </c>
      <c r="R31" s="51">
        <v>232</v>
      </c>
      <c r="S31" s="51">
        <v>756</v>
      </c>
      <c r="T31" s="52">
        <f>(P31/Q31*100)-100</f>
        <v>-61.362056984016675</v>
      </c>
      <c r="U31" s="61">
        <v>35364</v>
      </c>
      <c r="V31" s="51">
        <f>P31/O31</f>
        <v>101.0909090909091</v>
      </c>
      <c r="W31" s="61">
        <f>SUM(U31,P31)</f>
        <v>36476</v>
      </c>
      <c r="X31" s="54">
        <v>8990</v>
      </c>
      <c r="Y31" s="55">
        <f>SUM(X31,R31)</f>
        <v>9222</v>
      </c>
    </row>
    <row r="32" spans="1:25" ht="12.75">
      <c r="A32" s="47">
        <v>19</v>
      </c>
      <c r="B32" s="47">
        <v>17</v>
      </c>
      <c r="C32" s="48" t="s">
        <v>67</v>
      </c>
      <c r="D32" s="48" t="s">
        <v>63</v>
      </c>
      <c r="E32" s="49" t="s">
        <v>45</v>
      </c>
      <c r="F32" s="49" t="s">
        <v>46</v>
      </c>
      <c r="G32" s="50">
        <v>4</v>
      </c>
      <c r="H32" s="50">
        <v>2</v>
      </c>
      <c r="I32" s="57">
        <v>313</v>
      </c>
      <c r="J32" s="57">
        <v>1605</v>
      </c>
      <c r="K32" s="59">
        <v>61</v>
      </c>
      <c r="L32" s="59">
        <v>316</v>
      </c>
      <c r="M32" s="52">
        <f>(I32/J32*100)-100</f>
        <v>-80.49844236760124</v>
      </c>
      <c r="N32" s="51">
        <f>I32/H32</f>
        <v>156.5</v>
      </c>
      <c r="O32" s="53">
        <v>2</v>
      </c>
      <c r="P32" s="59">
        <v>1082</v>
      </c>
      <c r="Q32" s="59">
        <v>2008</v>
      </c>
      <c r="R32" s="59">
        <v>235</v>
      </c>
      <c r="S32" s="59">
        <v>406</v>
      </c>
      <c r="T32" s="52">
        <f>(P32/Q32*100)-100</f>
        <v>-46.115537848605584</v>
      </c>
      <c r="U32" s="54">
        <v>7036</v>
      </c>
      <c r="V32" s="51">
        <f>P32/O32</f>
        <v>541</v>
      </c>
      <c r="W32" s="61">
        <f>SUM(U32,P32)</f>
        <v>8118</v>
      </c>
      <c r="X32" s="54">
        <v>1509</v>
      </c>
      <c r="Y32" s="55">
        <f>SUM(X32,R32)</f>
        <v>1744</v>
      </c>
    </row>
    <row r="33" spans="1:25" ht="13.5" thickBot="1">
      <c r="A33" s="95">
        <v>20</v>
      </c>
      <c r="B33" s="95">
        <v>20</v>
      </c>
      <c r="C33" s="106" t="s">
        <v>74</v>
      </c>
      <c r="D33" s="106" t="s">
        <v>75</v>
      </c>
      <c r="E33" s="96" t="s">
        <v>45</v>
      </c>
      <c r="F33" s="96" t="s">
        <v>44</v>
      </c>
      <c r="G33" s="97">
        <v>12</v>
      </c>
      <c r="H33" s="97">
        <v>17</v>
      </c>
      <c r="I33" s="110">
        <v>853</v>
      </c>
      <c r="J33" s="110">
        <v>1046</v>
      </c>
      <c r="K33" s="109">
        <v>231</v>
      </c>
      <c r="L33" s="109">
        <v>200</v>
      </c>
      <c r="M33" s="52">
        <f>(I33/J33*100)-100</f>
        <v>-18.45124282982792</v>
      </c>
      <c r="N33" s="51">
        <f>I33/H33</f>
        <v>50.1764705882353</v>
      </c>
      <c r="O33" s="97">
        <v>17</v>
      </c>
      <c r="P33" s="108">
        <v>982</v>
      </c>
      <c r="Q33" s="108">
        <v>1514</v>
      </c>
      <c r="R33" s="108">
        <v>258</v>
      </c>
      <c r="S33" s="108">
        <v>305</v>
      </c>
      <c r="T33" s="52">
        <f>(P33/Q33*100)-100</f>
        <v>-35.13870541611624</v>
      </c>
      <c r="U33" s="92">
        <v>270196</v>
      </c>
      <c r="V33" s="51">
        <f>P33/O33</f>
        <v>57.76470588235294</v>
      </c>
      <c r="W33" s="61">
        <f>SUM(U33,P33)</f>
        <v>271178</v>
      </c>
      <c r="X33" s="85">
        <v>53146</v>
      </c>
      <c r="Y33" s="55">
        <f>SUM(X33,R33)</f>
        <v>53404</v>
      </c>
    </row>
    <row r="34" spans="1:25" s="69" customFormat="1" ht="12.75" thickBot="1">
      <c r="A34" s="98"/>
      <c r="B34" s="99"/>
      <c r="C34" s="100" t="s">
        <v>48</v>
      </c>
      <c r="D34" s="100"/>
      <c r="E34" s="99"/>
      <c r="F34" s="99"/>
      <c r="G34" s="99"/>
      <c r="H34" s="99">
        <f>SUM(H14:H33)</f>
        <v>197</v>
      </c>
      <c r="I34" s="101">
        <f>SUM(I14:I33)</f>
        <v>103177</v>
      </c>
      <c r="J34" s="101">
        <v>37447</v>
      </c>
      <c r="K34" s="101">
        <f>SUM(K14:K33)</f>
        <v>17768</v>
      </c>
      <c r="L34" s="101">
        <v>6593</v>
      </c>
      <c r="M34" s="102">
        <f>(I34/J34*100)-100</f>
        <v>175.52807968595613</v>
      </c>
      <c r="N34" s="103">
        <f>I34/H34</f>
        <v>523.741116751269</v>
      </c>
      <c r="O34" s="99">
        <f>SUM(O14:O33)</f>
        <v>197</v>
      </c>
      <c r="P34" s="101">
        <f>SUM(P14:P33)</f>
        <v>139471</v>
      </c>
      <c r="Q34" s="101">
        <v>95409</v>
      </c>
      <c r="R34" s="101">
        <f>SUM(R14:R33)</f>
        <v>25747</v>
      </c>
      <c r="S34" s="101">
        <v>19589</v>
      </c>
      <c r="T34" s="102">
        <f>(P34/Q34*100)-100</f>
        <v>46.18222599545118</v>
      </c>
      <c r="U34" s="101">
        <f>SUM(U14:U33)</f>
        <v>1433174</v>
      </c>
      <c r="V34" s="103">
        <f>P34/O34</f>
        <v>707.9746192893401</v>
      </c>
      <c r="W34" s="104">
        <f>SUM(U34,P34)</f>
        <v>1572645</v>
      </c>
      <c r="X34" s="101">
        <f>SUM(X14:X33)</f>
        <v>269792</v>
      </c>
      <c r="Y34" s="105">
        <f>SUM(Y14:Y33)</f>
        <v>295539</v>
      </c>
    </row>
    <row r="35" spans="9:12" ht="12.75">
      <c r="I35" s="70"/>
      <c r="J35" s="70"/>
      <c r="K35" s="70"/>
      <c r="L35" s="70"/>
    </row>
    <row r="36" ht="12.75">
      <c r="Y36" s="71"/>
    </row>
    <row r="37" spans="3:5" ht="12.75">
      <c r="C37" s="70"/>
      <c r="D37" s="70"/>
      <c r="E37" s="70"/>
    </row>
    <row r="38" spans="3:5" ht="12.75">
      <c r="C38" s="70"/>
      <c r="D38" s="70"/>
      <c r="E38" s="70"/>
    </row>
    <row r="39" spans="3:6" ht="12.75">
      <c r="C39" s="70"/>
      <c r="D39" s="70"/>
      <c r="E39" s="70"/>
      <c r="F39" s="70"/>
    </row>
    <row r="40" spans="3:6" ht="12.75">
      <c r="C40" s="70"/>
      <c r="D40" s="70"/>
      <c r="E40" s="70"/>
      <c r="F40" s="7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2" t="str">
        <f>'WEEKLY COMPETITIVE REPORT'!K4</f>
        <v>09 - Jan</v>
      </c>
      <c r="L4" s="12"/>
      <c r="M4" s="13" t="str">
        <f>'WEEKLY COMPETITIVE REPORT'!M4</f>
        <v>11 - Jan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3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4" t="str">
        <f>'WEEKLY COMPETITIVE REPORT'!K5</f>
        <v>08 - Jan</v>
      </c>
      <c r="L5" s="22"/>
      <c r="M5" s="23" t="str">
        <f>'WEEKLY COMPETITIVE REPORT'!M5</f>
        <v>14 - Jan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2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42019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49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50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5">
        <v>1</v>
      </c>
      <c r="B14" s="48" t="str">
        <f>'WEEKLY COMPETITIVE REPORT'!B14</f>
        <v>New</v>
      </c>
      <c r="C14" s="48" t="str">
        <f>'WEEKLY COMPETITIVE REPORT'!C14</f>
        <v>TAKEN 3</v>
      </c>
      <c r="D14" s="48" t="str">
        <f>'WEEKLY COMPETITIVE REPORT'!D14</f>
        <v>UGRABLJENI 3</v>
      </c>
      <c r="E14" s="48" t="str">
        <f>'WEEKLY COMPETITIVE REPORT'!E14</f>
        <v>IND</v>
      </c>
      <c r="F14" s="48" t="str">
        <f>'WEEKLY COMPETITIVE REPORT'!F14</f>
        <v>Blitz</v>
      </c>
      <c r="G14" s="50">
        <f>'WEEKLY COMPETITIVE REPORT'!G14</f>
        <v>1</v>
      </c>
      <c r="H14" s="50">
        <f>'WEEKLY COMPETITIVE REPORT'!H14</f>
        <v>9</v>
      </c>
      <c r="I14" s="51">
        <f>'WEEKLY COMPETITIVE REPORT'!I14/Y4</f>
        <v>35089.81233243968</v>
      </c>
      <c r="J14" s="51">
        <f>'WEEKLY COMPETITIVE REPORT'!J14/Y4</f>
        <v>0</v>
      </c>
      <c r="K14" s="59">
        <f>'WEEKLY COMPETITIVE REPORT'!K14</f>
        <v>4466</v>
      </c>
      <c r="L14" s="59">
        <f>'WEEKLY COMPETITIVE REPORT'!L14</f>
        <v>0</v>
      </c>
      <c r="M14" s="52">
        <f>'WEEKLY COMPETITIVE REPORT'!M14</f>
        <v>0</v>
      </c>
      <c r="N14" s="51">
        <f aca="true" t="shared" si="0" ref="N14:N20">I14/H14</f>
        <v>3898.868036937742</v>
      </c>
      <c r="O14" s="50">
        <f>'WEEKLY COMPETITIVE REPORT'!O14</f>
        <v>9</v>
      </c>
      <c r="P14" s="51">
        <f>'WEEKLY COMPETITIVE REPORT'!P14/Y4</f>
        <v>46978.552278820374</v>
      </c>
      <c r="Q14" s="51">
        <f>'WEEKLY COMPETITIVE REPORT'!Q14/Y4</f>
        <v>0</v>
      </c>
      <c r="R14" s="59">
        <f>'WEEKLY COMPETITIVE REPORT'!R14</f>
        <v>6439</v>
      </c>
      <c r="S14" s="59">
        <f>'WEEKLY COMPETITIVE REPORT'!S14</f>
        <v>0</v>
      </c>
      <c r="T14" s="52">
        <f>'WEEKLY COMPETITIVE REPORT'!T14</f>
        <v>0</v>
      </c>
      <c r="U14" s="51">
        <f>'WEEKLY COMPETITIVE REPORT'!U14/Y4</f>
        <v>0</v>
      </c>
      <c r="V14" s="51">
        <f aca="true" t="shared" si="1" ref="V14:V20">P14/O14</f>
        <v>5219.839142091153</v>
      </c>
      <c r="W14" s="76">
        <f aca="true" t="shared" si="2" ref="W14:W20">P14+U14</f>
        <v>46978.552278820374</v>
      </c>
      <c r="X14" s="59">
        <f>'WEEKLY COMPETITIVE REPORT'!X14</f>
        <v>0</v>
      </c>
      <c r="Y14" s="77">
        <f>'WEEKLY COMPETITIVE REPORT'!Y14</f>
        <v>6439</v>
      </c>
    </row>
    <row r="15" spans="1:25" ht="12.75">
      <c r="A15" s="75">
        <v>2</v>
      </c>
      <c r="B15" s="48">
        <f>'WEEKLY COMPETITIVE REPORT'!B15</f>
        <v>1</v>
      </c>
      <c r="C15" s="48" t="str">
        <f>'WEEKLY COMPETITIVE REPORT'!C15</f>
        <v>HOBBIT: BATTLE OF THE FIVE ARMIES</v>
      </c>
      <c r="D15" s="48" t="str">
        <f>'WEEKLY COMPETITIVE REPORT'!D15</f>
        <v>HOBIT: BITKA PETIH VOJSKA</v>
      </c>
      <c r="E15" s="48" t="str">
        <f>'WEEKLY COMPETITIVE REPORT'!E15</f>
        <v>WB</v>
      </c>
      <c r="F15" s="48" t="str">
        <f>'WEEKLY COMPETITIVE REPORT'!F15</f>
        <v>Blitz</v>
      </c>
      <c r="G15" s="50">
        <f>'WEEKLY COMPETITIVE REPORT'!G15</f>
        <v>5</v>
      </c>
      <c r="H15" s="50">
        <f>'WEEKLY COMPETITIVE REPORT'!H15</f>
        <v>26</v>
      </c>
      <c r="I15" s="51">
        <f>'WEEKLY COMPETITIVE REPORT'!I15/Y4</f>
        <v>19056.300268096515</v>
      </c>
      <c r="J15" s="51">
        <f>'WEEKLY COMPETITIVE REPORT'!J15/Y4</f>
        <v>42124.66487935657</v>
      </c>
      <c r="K15" s="59">
        <f>'WEEKLY COMPETITIVE REPORT'!K15</f>
        <v>2033</v>
      </c>
      <c r="L15" s="59">
        <f>'WEEKLY COMPETITIVE REPORT'!L15</f>
        <v>4402</v>
      </c>
      <c r="M15" s="52">
        <f>'WEEKLY COMPETITIVE REPORT'!M15</f>
        <v>-54.76213206046142</v>
      </c>
      <c r="N15" s="51">
        <f t="shared" si="0"/>
        <v>732.9346256960198</v>
      </c>
      <c r="O15" s="50">
        <f>'WEEKLY COMPETITIVE REPORT'!O15</f>
        <v>26</v>
      </c>
      <c r="P15" s="51">
        <f>'WEEKLY COMPETITIVE REPORT'!P15/Y4</f>
        <v>25432.975871313673</v>
      </c>
      <c r="Q15" s="51">
        <f>'WEEKLY COMPETITIVE REPORT'!Q15/Y4</f>
        <v>57706.43431635389</v>
      </c>
      <c r="R15" s="59">
        <f>'WEEKLY COMPETITIVE REPORT'!R15</f>
        <v>2872</v>
      </c>
      <c r="S15" s="59">
        <f>'WEEKLY COMPETITIVE REPORT'!S15</f>
        <v>6331</v>
      </c>
      <c r="T15" s="52">
        <f>'WEEKLY COMPETITIVE REPORT'!T15</f>
        <v>-55.92696694464448</v>
      </c>
      <c r="U15" s="51">
        <f>'WEEKLY COMPETITIVE REPORT'!U15/Y4</f>
        <v>518380.6970509383</v>
      </c>
      <c r="V15" s="51">
        <f t="shared" si="1"/>
        <v>978.1913796659105</v>
      </c>
      <c r="W15" s="76">
        <f t="shared" si="2"/>
        <v>543813.672922252</v>
      </c>
      <c r="X15" s="59">
        <f>'WEEKLY COMPETITIVE REPORT'!X15</f>
        <v>60994</v>
      </c>
      <c r="Y15" s="77">
        <f>'WEEKLY COMPETITIVE REPORT'!Y15</f>
        <v>63866</v>
      </c>
    </row>
    <row r="16" spans="1:25" ht="12.75">
      <c r="A16" s="75">
        <v>3</v>
      </c>
      <c r="B16" s="48" t="str">
        <f>'WEEKLY COMPETITIVE REPORT'!B16</f>
        <v>New</v>
      </c>
      <c r="C16" s="48" t="str">
        <f>'WEEKLY COMPETITIVE REPORT'!C16</f>
        <v>UNBROKEN</v>
      </c>
      <c r="D16" s="48" t="str">
        <f>'WEEKLY COMPETITIVE REPORT'!D16</f>
        <v>NEUKLONLJIV</v>
      </c>
      <c r="E16" s="48" t="str">
        <f>'WEEKLY COMPETITIVE REPORT'!E16</f>
        <v>UNI</v>
      </c>
      <c r="F16" s="48" t="str">
        <f>'WEEKLY COMPETITIVE REPORT'!F16</f>
        <v>Karantanija</v>
      </c>
      <c r="G16" s="50">
        <f>'WEEKLY COMPETITIVE REPORT'!G16</f>
        <v>1</v>
      </c>
      <c r="H16" s="50">
        <f>'WEEKLY COMPETITIVE REPORT'!H16</f>
        <v>10</v>
      </c>
      <c r="I16" s="51">
        <f>'WEEKLY COMPETITIVE REPORT'!I16/Y4</f>
        <v>17446.38069705094</v>
      </c>
      <c r="J16" s="51">
        <f>'WEEKLY COMPETITIVE REPORT'!J16/Y4</f>
        <v>0</v>
      </c>
      <c r="K16" s="59">
        <f>'WEEKLY COMPETITIVE REPORT'!K16</f>
        <v>2146</v>
      </c>
      <c r="L16" s="59">
        <f>'WEEKLY COMPETITIVE REPORT'!L16</f>
        <v>0</v>
      </c>
      <c r="M16" s="52">
        <f>'WEEKLY COMPETITIVE REPORT'!M16</f>
        <v>0</v>
      </c>
      <c r="N16" s="51">
        <f t="shared" si="0"/>
        <v>1744.638069705094</v>
      </c>
      <c r="O16" s="50">
        <f>'WEEKLY COMPETITIVE REPORT'!O16</f>
        <v>10</v>
      </c>
      <c r="P16" s="51">
        <f>'WEEKLY COMPETITIVE REPORT'!P16/Y4</f>
        <v>23589.81233243968</v>
      </c>
      <c r="Q16" s="51">
        <f>'WEEKLY COMPETITIVE REPORT'!Q16/Y4</f>
        <v>0</v>
      </c>
      <c r="R16" s="59">
        <f>'WEEKLY COMPETITIVE REPORT'!R16</f>
        <v>3109</v>
      </c>
      <c r="S16" s="59">
        <f>'WEEKLY COMPETITIVE REPORT'!S16</f>
        <v>0</v>
      </c>
      <c r="T16" s="52">
        <f>'WEEKLY COMPETITIVE REPORT'!T16</f>
        <v>0</v>
      </c>
      <c r="U16" s="51">
        <f>'WEEKLY COMPETITIVE REPORT'!U16/Y4</f>
        <v>989.2761394101876</v>
      </c>
      <c r="V16" s="51">
        <f t="shared" si="1"/>
        <v>2358.981233243968</v>
      </c>
      <c r="W16" s="76">
        <f t="shared" si="2"/>
        <v>24579.088471849867</v>
      </c>
      <c r="X16" s="59">
        <f>'WEEKLY COMPETITIVE REPORT'!X16</f>
        <v>132</v>
      </c>
      <c r="Y16" s="77">
        <f>'WEEKLY COMPETITIVE REPORT'!Y16</f>
        <v>3241</v>
      </c>
    </row>
    <row r="17" spans="1:25" ht="12.75">
      <c r="A17" s="75">
        <v>4</v>
      </c>
      <c r="B17" s="48">
        <f>'WEEKLY COMPETITIVE REPORT'!B17</f>
        <v>2</v>
      </c>
      <c r="C17" s="48" t="str">
        <f>'WEEKLY COMPETITIVE REPORT'!C17</f>
        <v>PADDINGTON</v>
      </c>
      <c r="D17" s="48" t="str">
        <f>'WEEKLY COMPETITIVE REPORT'!D17</f>
        <v>PADDINGTON</v>
      </c>
      <c r="E17" s="48" t="str">
        <f>'WEEKLY COMPETITIVE REPORT'!E17</f>
        <v>IND</v>
      </c>
      <c r="F17" s="48" t="str">
        <f>'WEEKLY COMPETITIVE REPORT'!F17</f>
        <v>Blitz</v>
      </c>
      <c r="G17" s="50">
        <f>'WEEKLY COMPETITIVE REPORT'!G17</f>
        <v>4</v>
      </c>
      <c r="H17" s="50">
        <f>'WEEKLY COMPETITIVE REPORT'!H17</f>
        <v>12</v>
      </c>
      <c r="I17" s="51">
        <f>'WEEKLY COMPETITIVE REPORT'!I17/Y4</f>
        <v>11611.260053619302</v>
      </c>
      <c r="J17" s="51">
        <f>'WEEKLY COMPETITIVE REPORT'!J17/Y4</f>
        <v>21249.32975871314</v>
      </c>
      <c r="K17" s="59">
        <f>'WEEKLY COMPETITIVE REPORT'!K17</f>
        <v>1675</v>
      </c>
      <c r="L17" s="59">
        <f>'WEEKLY COMPETITIVE REPORT'!L17</f>
        <v>3028</v>
      </c>
      <c r="M17" s="52">
        <f>'WEEKLY COMPETITIVE REPORT'!M17</f>
        <v>-45.35705273782488</v>
      </c>
      <c r="N17" s="51">
        <f t="shared" si="0"/>
        <v>967.6050044682752</v>
      </c>
      <c r="O17" s="50">
        <f>'WEEKLY COMPETITIVE REPORT'!O17</f>
        <v>12</v>
      </c>
      <c r="P17" s="51">
        <f>'WEEKLY COMPETITIVE REPORT'!P17/Y4</f>
        <v>17705.09383378016</v>
      </c>
      <c r="Q17" s="51">
        <f>'WEEKLY COMPETITIVE REPORT'!Q17/Y4</f>
        <v>27573.72654155496</v>
      </c>
      <c r="R17" s="59">
        <f>'WEEKLY COMPETITIVE REPORT'!R17</f>
        <v>2809</v>
      </c>
      <c r="S17" s="59">
        <f>'WEEKLY COMPETITIVE REPORT'!S17</f>
        <v>4098</v>
      </c>
      <c r="T17" s="52">
        <f>'WEEKLY COMPETITIVE REPORT'!T17</f>
        <v>-35.789985415653874</v>
      </c>
      <c r="U17" s="51">
        <f>'WEEKLY COMPETITIVE REPORT'!U17/Y4</f>
        <v>106793.56568364611</v>
      </c>
      <c r="V17" s="51">
        <f t="shared" si="1"/>
        <v>1475.4244861483467</v>
      </c>
      <c r="W17" s="76">
        <f t="shared" si="2"/>
        <v>124498.65951742628</v>
      </c>
      <c r="X17" s="59">
        <f>'WEEKLY COMPETITIVE REPORT'!X17</f>
        <v>17283</v>
      </c>
      <c r="Y17" s="77">
        <f>'WEEKLY COMPETITIVE REPORT'!Y17</f>
        <v>20092</v>
      </c>
    </row>
    <row r="18" spans="1:25" ht="13.5" customHeight="1">
      <c r="A18" s="75">
        <v>5</v>
      </c>
      <c r="B18" s="48" t="str">
        <f>'WEEKLY COMPETITIVE REPORT'!B18</f>
        <v>New</v>
      </c>
      <c r="C18" s="48" t="str">
        <f>'WEEKLY COMPETITIVE REPORT'!C18</f>
        <v>INTO THE WOODS</v>
      </c>
      <c r="D18" s="48" t="str">
        <f>'WEEKLY COMPETITIVE REPORT'!D18</f>
        <v>ZGODBE IZ HOSTE</v>
      </c>
      <c r="E18" s="48" t="str">
        <f>'WEEKLY COMPETITIVE REPORT'!E18</f>
        <v>BVI</v>
      </c>
      <c r="F18" s="48" t="str">
        <f>'WEEKLY COMPETITIVE REPORT'!F18</f>
        <v>2iFilm</v>
      </c>
      <c r="G18" s="50">
        <f>'WEEKLY COMPETITIVE REPORT'!G18</f>
        <v>1</v>
      </c>
      <c r="H18" s="50">
        <f>'WEEKLY COMPETITIVE REPORT'!H18</f>
        <v>9</v>
      </c>
      <c r="I18" s="51">
        <f>'WEEKLY COMPETITIVE REPORT'!I18/Y4</f>
        <v>11494.638069705094</v>
      </c>
      <c r="J18" s="51">
        <f>'WEEKLY COMPETITIVE REPORT'!J18/Y4</f>
        <v>0</v>
      </c>
      <c r="K18" s="59">
        <f>'WEEKLY COMPETITIVE REPORT'!K18</f>
        <v>1472</v>
      </c>
      <c r="L18" s="59">
        <f>'WEEKLY COMPETITIVE REPORT'!L18</f>
        <v>0</v>
      </c>
      <c r="M18" s="52">
        <f>'WEEKLY COMPETITIVE REPORT'!M18</f>
        <v>0</v>
      </c>
      <c r="N18" s="51">
        <f t="shared" si="0"/>
        <v>1277.1820077450104</v>
      </c>
      <c r="O18" s="50">
        <f>'WEEKLY COMPETITIVE REPORT'!O18</f>
        <v>9</v>
      </c>
      <c r="P18" s="51">
        <f>'WEEKLY COMPETITIVE REPORT'!P18/Y4</f>
        <v>15290.884718498659</v>
      </c>
      <c r="Q18" s="51">
        <f>'WEEKLY COMPETITIVE REPORT'!Q18/Y4</f>
        <v>0</v>
      </c>
      <c r="R18" s="59">
        <f>'WEEKLY COMPETITIVE REPORT'!R18</f>
        <v>2112</v>
      </c>
      <c r="S18" s="59">
        <f>'WEEKLY COMPETITIVE REPORT'!S18</f>
        <v>0</v>
      </c>
      <c r="T18" s="52">
        <f>'WEEKLY COMPETITIVE REPORT'!T18</f>
        <v>0</v>
      </c>
      <c r="U18" s="51">
        <f>'WEEKLY COMPETITIVE REPORT'!U18/Y4</f>
        <v>0</v>
      </c>
      <c r="V18" s="51">
        <f t="shared" si="1"/>
        <v>1698.9871909442954</v>
      </c>
      <c r="W18" s="76">
        <f t="shared" si="2"/>
        <v>15290.884718498659</v>
      </c>
      <c r="X18" s="59">
        <f>'WEEKLY COMPETITIVE REPORT'!X18</f>
        <v>0</v>
      </c>
      <c r="Y18" s="77">
        <f>'WEEKLY COMPETITIVE REPORT'!Y18</f>
        <v>2112</v>
      </c>
    </row>
    <row r="19" spans="1:25" ht="12.75">
      <c r="A19" s="75">
        <v>6</v>
      </c>
      <c r="B19" s="48">
        <f>'WEEKLY COMPETITIVE REPORT'!B19</f>
        <v>3</v>
      </c>
      <c r="C19" s="48" t="str">
        <f>'WEEKLY COMPETITIVE REPORT'!C19</f>
        <v>PENGUINS OF MADAGASCAR</v>
      </c>
      <c r="D19" s="48" t="str">
        <f>'WEEKLY COMPETITIVE REPORT'!D19</f>
        <v>PINGVINI Z MADAGASKARJA</v>
      </c>
      <c r="E19" s="48" t="str">
        <f>'WEEKLY COMPETITIVE REPORT'!E19</f>
        <v>FOX</v>
      </c>
      <c r="F19" s="48" t="str">
        <f>'WEEKLY COMPETITIVE REPORT'!F19</f>
        <v>Blitz</v>
      </c>
      <c r="G19" s="50">
        <f>'WEEKLY COMPETITIVE REPORT'!G19</f>
        <v>7</v>
      </c>
      <c r="H19" s="50">
        <f>'WEEKLY COMPETITIVE REPORT'!H19</f>
        <v>22</v>
      </c>
      <c r="I19" s="51">
        <f>'WEEKLY COMPETITIVE REPORT'!I19/Y4</f>
        <v>6875.335120643432</v>
      </c>
      <c r="J19" s="51">
        <f>'WEEKLY COMPETITIVE REPORT'!J19/Y4</f>
        <v>16843.163538873996</v>
      </c>
      <c r="K19" s="59">
        <f>'WEEKLY COMPETITIVE REPORT'!K19</f>
        <v>866</v>
      </c>
      <c r="L19" s="59">
        <f>'WEEKLY COMPETITIVE REPORT'!L19</f>
        <v>2145</v>
      </c>
      <c r="M19" s="52">
        <f>'WEEKLY COMPETITIVE REPORT'!M19</f>
        <v>-59.180262634301634</v>
      </c>
      <c r="N19" s="51">
        <f t="shared" si="0"/>
        <v>312.51523275651965</v>
      </c>
      <c r="O19" s="50">
        <f>'WEEKLY COMPETITIVE REPORT'!O19</f>
        <v>22</v>
      </c>
      <c r="P19" s="51">
        <f>'WEEKLY COMPETITIVE REPORT'!P19/Y4</f>
        <v>7584.450402144772</v>
      </c>
      <c r="Q19" s="51">
        <f>'WEEKLY COMPETITIVE REPORT'!Q19/Y4</f>
        <v>19575.067024128686</v>
      </c>
      <c r="R19" s="59">
        <f>'WEEKLY COMPETITIVE REPORT'!R19</f>
        <v>992</v>
      </c>
      <c r="S19" s="59">
        <f>'WEEKLY COMPETITIVE REPORT'!S19</f>
        <v>2519</v>
      </c>
      <c r="T19" s="52">
        <f>'WEEKLY COMPETITIVE REPORT'!T19</f>
        <v>-61.25453673902623</v>
      </c>
      <c r="U19" s="51">
        <f>'WEEKLY COMPETITIVE REPORT'!U19/Y4</f>
        <v>237308.3109919571</v>
      </c>
      <c r="V19" s="51">
        <f t="shared" si="1"/>
        <v>344.7477455520351</v>
      </c>
      <c r="W19" s="76">
        <f t="shared" si="2"/>
        <v>244892.7613941019</v>
      </c>
      <c r="X19" s="59">
        <f>'WEEKLY COMPETITIVE REPORT'!X19</f>
        <v>32683</v>
      </c>
      <c r="Y19" s="77">
        <f>'WEEKLY COMPETITIVE REPORT'!Y19</f>
        <v>33675</v>
      </c>
    </row>
    <row r="20" spans="1:25" ht="12.75">
      <c r="A20" s="47">
        <v>7</v>
      </c>
      <c r="B20" s="48">
        <f>'WEEKLY COMPETITIVE REPORT'!B20</f>
        <v>10</v>
      </c>
      <c r="C20" s="48" t="str">
        <f>'WEEKLY COMPETITIVE REPORT'!C20</f>
        <v>FRENCH WOMAN</v>
      </c>
      <c r="D20" s="48" t="str">
        <f>'WEEKLY COMPETITIVE REPORT'!D20</f>
        <v>FRANCOZINJE</v>
      </c>
      <c r="E20" s="48" t="str">
        <f>'WEEKLY COMPETITIVE REPORT'!E20</f>
        <v>IND</v>
      </c>
      <c r="F20" s="48" t="str">
        <f>'WEEKLY COMPETITIVE REPORT'!F20</f>
        <v>Karantanija</v>
      </c>
      <c r="G20" s="50">
        <f>'WEEKLY COMPETITIVE REPORT'!G20</f>
        <v>4</v>
      </c>
      <c r="H20" s="50">
        <f>'WEEKLY COMPETITIVE REPORT'!H20</f>
        <v>9</v>
      </c>
      <c r="I20" s="51">
        <f>'WEEKLY COMPETITIVE REPORT'!I20/Y4</f>
        <v>4556.300268096515</v>
      </c>
      <c r="J20" s="51">
        <f>'WEEKLY COMPETITIVE REPORT'!J20/Y4</f>
        <v>6580.428954423593</v>
      </c>
      <c r="K20" s="59">
        <f>'WEEKLY COMPETITIVE REPORT'!K20</f>
        <v>610</v>
      </c>
      <c r="L20" s="59">
        <f>'WEEKLY COMPETITIVE REPORT'!L20</f>
        <v>887</v>
      </c>
      <c r="M20" s="52">
        <f>'WEEKLY COMPETITIVE REPORT'!M20</f>
        <v>-30.75982888572011</v>
      </c>
      <c r="N20" s="51">
        <f t="shared" si="0"/>
        <v>506.2555853440572</v>
      </c>
      <c r="O20" s="50">
        <f>'WEEKLY COMPETITIVE REPORT'!O20</f>
        <v>9</v>
      </c>
      <c r="P20" s="51">
        <f>'WEEKLY COMPETITIVE REPORT'!P20/Y4</f>
        <v>6663.538873994638</v>
      </c>
      <c r="Q20" s="51">
        <f>'WEEKLY COMPETITIVE REPORT'!Q20/Y4</f>
        <v>9117.962466487936</v>
      </c>
      <c r="R20" s="59">
        <f>'WEEKLY COMPETITIVE REPORT'!R20</f>
        <v>946</v>
      </c>
      <c r="S20" s="59">
        <f>'WEEKLY COMPETITIVE REPORT'!S20</f>
        <v>1272</v>
      </c>
      <c r="T20" s="52">
        <f>'WEEKLY COMPETITIVE REPORT'!T20</f>
        <v>-26.918553366656866</v>
      </c>
      <c r="U20" s="51">
        <f>'WEEKLY COMPETITIVE REPORT'!U20/Y4</f>
        <v>31254.691689008043</v>
      </c>
      <c r="V20" s="51">
        <f t="shared" si="1"/>
        <v>740.3932082216265</v>
      </c>
      <c r="W20" s="76">
        <f t="shared" si="2"/>
        <v>37918.23056300268</v>
      </c>
      <c r="X20" s="59">
        <f>'WEEKLY COMPETITIVE REPORT'!X20</f>
        <v>4583</v>
      </c>
      <c r="Y20" s="77">
        <f>'WEEKLY COMPETITIVE REPORT'!Y20</f>
        <v>5529</v>
      </c>
    </row>
    <row r="21" spans="1:25" ht="12.75">
      <c r="A21" s="75">
        <v>8</v>
      </c>
      <c r="B21" s="48">
        <f>'WEEKLY COMPETITIVE REPORT'!B21</f>
        <v>11</v>
      </c>
      <c r="C21" s="48" t="str">
        <f>'WEEKLY COMPETITIVE REPORT'!C21</f>
        <v>MR. TURNER</v>
      </c>
      <c r="D21" s="48" t="str">
        <f>'WEEKLY COMPETITIVE REPORT'!D21</f>
        <v>G. TURNER</v>
      </c>
      <c r="E21" s="48" t="str">
        <f>'WEEKLY COMPETITIVE REPORT'!E21</f>
        <v>SONY</v>
      </c>
      <c r="F21" s="48" t="str">
        <f>'WEEKLY COMPETITIVE REPORT'!F21</f>
        <v>CF</v>
      </c>
      <c r="G21" s="50">
        <f>'WEEKLY COMPETITIVE REPORT'!G21</f>
        <v>2</v>
      </c>
      <c r="H21" s="50">
        <f>'WEEKLY COMPETITIVE REPORT'!H21</f>
        <v>1</v>
      </c>
      <c r="I21" s="51">
        <f>'WEEKLY COMPETITIVE REPORT'!I21/Y4</f>
        <v>3455.7640750670244</v>
      </c>
      <c r="J21" s="51">
        <f>'WEEKLY COMPETITIVE REPORT'!J21/Y4</f>
        <v>3207.774798927614</v>
      </c>
      <c r="K21" s="59">
        <f>'WEEKLY COMPETITIVE REPORT'!K21</f>
        <v>522</v>
      </c>
      <c r="L21" s="59">
        <f>'WEEKLY COMPETITIVE REPORT'!L21</f>
        <v>484</v>
      </c>
      <c r="M21" s="52">
        <f>'WEEKLY COMPETITIVE REPORT'!M21</f>
        <v>7.730881738403681</v>
      </c>
      <c r="N21" s="51">
        <f aca="true" t="shared" si="3" ref="N21:N33">I21/H21</f>
        <v>3455.7640750670244</v>
      </c>
      <c r="O21" s="50">
        <f>'WEEKLY COMPETITIVE REPORT'!O21</f>
        <v>1</v>
      </c>
      <c r="P21" s="51">
        <f>'WEEKLY COMPETITIVE REPORT'!P21/Y4</f>
        <v>6226.541554959786</v>
      </c>
      <c r="Q21" s="51">
        <f>'WEEKLY COMPETITIVE REPORT'!Q21/Y4</f>
        <v>5462.466487935657</v>
      </c>
      <c r="R21" s="59">
        <f>'WEEKLY COMPETITIVE REPORT'!R21</f>
        <v>982</v>
      </c>
      <c r="S21" s="59">
        <f>'WEEKLY COMPETITIVE REPORT'!S21</f>
        <v>842</v>
      </c>
      <c r="T21" s="52">
        <f>'WEEKLY COMPETITIVE REPORT'!T21</f>
        <v>13.987730061349708</v>
      </c>
      <c r="U21" s="51">
        <f>'WEEKLY COMPETITIVE REPORT'!U21/Y4</f>
        <v>10719.839142091152</v>
      </c>
      <c r="V21" s="51">
        <f aca="true" t="shared" si="4" ref="V21:V33">P21/O21</f>
        <v>6226.541554959786</v>
      </c>
      <c r="W21" s="76">
        <f aca="true" t="shared" si="5" ref="W21:W33">P21+U21</f>
        <v>16946.38069705094</v>
      </c>
      <c r="X21" s="59">
        <f>'WEEKLY COMPETITIVE REPORT'!X21</f>
        <v>1579</v>
      </c>
      <c r="Y21" s="77">
        <f>'WEEKLY COMPETITIVE REPORT'!Y21</f>
        <v>2561</v>
      </c>
    </row>
    <row r="22" spans="1:25" ht="12.75">
      <c r="A22" s="75">
        <v>9</v>
      </c>
      <c r="B22" s="48">
        <f>'WEEKLY COMPETITIVE REPORT'!B22</f>
        <v>7</v>
      </c>
      <c r="C22" s="48" t="str">
        <f>'WEEKLY COMPETITIVE REPORT'!C22</f>
        <v>ANNABELLE</v>
      </c>
      <c r="D22" s="48" t="str">
        <f>'WEEKLY COMPETITIVE REPORT'!D22</f>
        <v>ANNABELLE</v>
      </c>
      <c r="E22" s="48" t="str">
        <f>'WEEKLY COMPETITIVE REPORT'!E22</f>
        <v>WB</v>
      </c>
      <c r="F22" s="48" t="str">
        <f>'WEEKLY COMPETITIVE REPORT'!F22</f>
        <v>Blitz</v>
      </c>
      <c r="G22" s="50">
        <f>'WEEKLY COMPETITIVE REPORT'!G22</f>
        <v>2</v>
      </c>
      <c r="H22" s="50">
        <f>'WEEKLY COMPETITIVE REPORT'!H22</f>
        <v>8</v>
      </c>
      <c r="I22" s="51">
        <f>'WEEKLY COMPETITIVE REPORT'!I22/Y4</f>
        <v>4418.230563002681</v>
      </c>
      <c r="J22" s="51">
        <f>'WEEKLY COMPETITIVE REPORT'!J22/Y4</f>
        <v>8632.707774798928</v>
      </c>
      <c r="K22" s="59">
        <f>'WEEKLY COMPETITIVE REPORT'!K22</f>
        <v>575</v>
      </c>
      <c r="L22" s="59">
        <f>'WEEKLY COMPETITIVE REPORT'!L22</f>
        <v>1114</v>
      </c>
      <c r="M22" s="52">
        <f>'WEEKLY COMPETITIVE REPORT'!M22</f>
        <v>-48.81987577639752</v>
      </c>
      <c r="N22" s="51">
        <f t="shared" si="3"/>
        <v>552.2788203753352</v>
      </c>
      <c r="O22" s="50">
        <f>'WEEKLY COMPETITIVE REPORT'!O22</f>
        <v>8</v>
      </c>
      <c r="P22" s="51">
        <f>'WEEKLY COMPETITIVE REPORT'!P22/Y4</f>
        <v>5722.520107238606</v>
      </c>
      <c r="Q22" s="51">
        <f>'WEEKLY COMPETITIVE REPORT'!Q22/Y4</f>
        <v>11282.8418230563</v>
      </c>
      <c r="R22" s="59">
        <f>'WEEKLY COMPETITIVE REPORT'!R22</f>
        <v>810</v>
      </c>
      <c r="S22" s="59">
        <f>'WEEKLY COMPETITIVE REPORT'!S22</f>
        <v>1539</v>
      </c>
      <c r="T22" s="52">
        <f>'WEEKLY COMPETITIVE REPORT'!T22</f>
        <v>-49.28121658548177</v>
      </c>
      <c r="U22" s="51">
        <f>'WEEKLY COMPETITIVE REPORT'!U22/Y4</f>
        <v>11569.70509383378</v>
      </c>
      <c r="V22" s="51">
        <f t="shared" si="4"/>
        <v>715.3150134048258</v>
      </c>
      <c r="W22" s="76">
        <f t="shared" si="5"/>
        <v>17292.225201072386</v>
      </c>
      <c r="X22" s="59">
        <f>'WEEKLY COMPETITIVE REPORT'!X22</f>
        <v>1539</v>
      </c>
      <c r="Y22" s="77">
        <f>'WEEKLY COMPETITIVE REPORT'!Y22</f>
        <v>2349</v>
      </c>
    </row>
    <row r="23" spans="1:25" ht="12.75">
      <c r="A23" s="75">
        <v>10</v>
      </c>
      <c r="B23" s="48">
        <f>'WEEKLY COMPETITIVE REPORT'!B23</f>
        <v>8</v>
      </c>
      <c r="C23" s="48" t="str">
        <f>'WEEKLY COMPETITIVE REPORT'!C23</f>
        <v>SEVENTH SON</v>
      </c>
      <c r="D23" s="48" t="str">
        <f>'WEEKLY COMPETITIVE REPORT'!D23</f>
        <v>SEDMI SIN</v>
      </c>
      <c r="E23" s="48" t="str">
        <f>'WEEKLY COMPETITIVE REPORT'!E23</f>
        <v>UNI</v>
      </c>
      <c r="F23" s="48" t="str">
        <f>'WEEKLY COMPETITIVE REPORT'!F23</f>
        <v>Karantanija</v>
      </c>
      <c r="G23" s="50">
        <f>'WEEKLY COMPETITIVE REPORT'!G23</f>
        <v>3</v>
      </c>
      <c r="H23" s="50">
        <f>'WEEKLY COMPETITIVE REPORT'!H23</f>
        <v>4</v>
      </c>
      <c r="I23" s="51">
        <f>'WEEKLY COMPETITIVE REPORT'!I23/Y4</f>
        <v>3817.6943699731905</v>
      </c>
      <c r="J23" s="51">
        <f>'WEEKLY COMPETITIVE REPORT'!J23/Y4</f>
        <v>8134.048257372654</v>
      </c>
      <c r="K23" s="59">
        <f>'WEEKLY COMPETITIVE REPORT'!K23</f>
        <v>536</v>
      </c>
      <c r="L23" s="59">
        <f>'WEEKLY COMPETITIVE REPORT'!L23</f>
        <v>1151</v>
      </c>
      <c r="M23" s="52">
        <f>'WEEKLY COMPETITIVE REPORT'!M23</f>
        <v>-53.06526038233355</v>
      </c>
      <c r="N23" s="51">
        <f t="shared" si="3"/>
        <v>954.4235924932976</v>
      </c>
      <c r="O23" s="50">
        <f>'WEEKLY COMPETITIVE REPORT'!O23</f>
        <v>4</v>
      </c>
      <c r="P23" s="51">
        <f>'WEEKLY COMPETITIVE REPORT'!P23/Y4</f>
        <v>5252.01072386059</v>
      </c>
      <c r="Q23" s="51">
        <f>'WEEKLY COMPETITIVE REPORT'!Q23/Y4</f>
        <v>10914.209115281501</v>
      </c>
      <c r="R23" s="59">
        <f>'WEEKLY COMPETITIVE REPORT'!R23</f>
        <v>762</v>
      </c>
      <c r="S23" s="59">
        <f>'WEEKLY COMPETITIVE REPORT'!S23</f>
        <v>1583</v>
      </c>
      <c r="T23" s="52">
        <f>'WEEKLY COMPETITIVE REPORT'!T23</f>
        <v>-51.87914517317612</v>
      </c>
      <c r="U23" s="51">
        <f>'WEEKLY COMPETITIVE REPORT'!U23/Y4</f>
        <v>23682.30563002681</v>
      </c>
      <c r="V23" s="51">
        <f t="shared" si="4"/>
        <v>1313.0026809651474</v>
      </c>
      <c r="W23" s="76">
        <f t="shared" si="5"/>
        <v>28934.3163538874</v>
      </c>
      <c r="X23" s="59">
        <f>'WEEKLY COMPETITIVE REPORT'!X23</f>
        <v>3547</v>
      </c>
      <c r="Y23" s="77">
        <f>'WEEKLY COMPETITIVE REPORT'!Y23</f>
        <v>4309</v>
      </c>
    </row>
    <row r="24" spans="1:25" ht="12.75">
      <c r="A24" s="75">
        <v>11</v>
      </c>
      <c r="B24" s="48">
        <f>'WEEKLY COMPETITIVE REPORT'!B24</f>
        <v>5</v>
      </c>
      <c r="C24" s="48" t="str">
        <f>'WEEKLY COMPETITIVE REPORT'!C24</f>
        <v>DUMB AND DUMBER TO</v>
      </c>
      <c r="D24" s="48" t="str">
        <f>'WEEKLY COMPETITIVE REPORT'!D24</f>
        <v>BUTEC IN BUTEC DA</v>
      </c>
      <c r="E24" s="48" t="str">
        <f>'WEEKLY COMPETITIVE REPORT'!E24</f>
        <v>IND</v>
      </c>
      <c r="F24" s="48" t="str">
        <f>'WEEKLY COMPETITIVE REPORT'!F24</f>
        <v>Blitz</v>
      </c>
      <c r="G24" s="50">
        <f>'WEEKLY COMPETITIVE REPORT'!G24</f>
        <v>9</v>
      </c>
      <c r="H24" s="50">
        <f>'WEEKLY COMPETITIVE REPORT'!H24</f>
        <v>10</v>
      </c>
      <c r="I24" s="51">
        <f>'WEEKLY COMPETITIVE REPORT'!I24/Y4</f>
        <v>4512.064343163539</v>
      </c>
      <c r="J24" s="51">
        <f>'WEEKLY COMPETITIVE REPORT'!J24/Y4</f>
        <v>10616.621983914209</v>
      </c>
      <c r="K24" s="59">
        <f>'WEEKLY COMPETITIVE REPORT'!K24</f>
        <v>586</v>
      </c>
      <c r="L24" s="59">
        <f>'WEEKLY COMPETITIVE REPORT'!L24</f>
        <v>1358</v>
      </c>
      <c r="M24" s="52">
        <f>'WEEKLY COMPETITIVE REPORT'!M24</f>
        <v>-57.5</v>
      </c>
      <c r="N24" s="51">
        <f t="shared" si="3"/>
        <v>451.2064343163539</v>
      </c>
      <c r="O24" s="50">
        <f>'WEEKLY COMPETITIVE REPORT'!O24</f>
        <v>10</v>
      </c>
      <c r="P24" s="51">
        <f>'WEEKLY COMPETITIVE REPORT'!P24/Y4</f>
        <v>5099.195710455764</v>
      </c>
      <c r="Q24" s="51">
        <f>'WEEKLY COMPETITIVE REPORT'!Q24/Y4</f>
        <v>14179.624664879357</v>
      </c>
      <c r="R24" s="59">
        <f>'WEEKLY COMPETITIVE REPORT'!R24</f>
        <v>690</v>
      </c>
      <c r="S24" s="59">
        <f>'WEEKLY COMPETITIVE REPORT'!S24</f>
        <v>1895</v>
      </c>
      <c r="T24" s="52">
        <f>'WEEKLY COMPETITIVE REPORT'!T24</f>
        <v>-64.03857061826432</v>
      </c>
      <c r="U24" s="51">
        <f>'WEEKLY COMPETITIVE REPORT'!U24/Y4</f>
        <v>434848.5254691689</v>
      </c>
      <c r="V24" s="51">
        <f t="shared" si="4"/>
        <v>509.9195710455764</v>
      </c>
      <c r="W24" s="76">
        <f t="shared" si="5"/>
        <v>439947.72117962467</v>
      </c>
      <c r="X24" s="59">
        <f>'WEEKLY COMPETITIVE REPORT'!X24</f>
        <v>65772</v>
      </c>
      <c r="Y24" s="77">
        <f>'WEEKLY COMPETITIVE REPORT'!Y24</f>
        <v>66462</v>
      </c>
    </row>
    <row r="25" spans="1:25" ht="12.75">
      <c r="A25" s="75">
        <v>12</v>
      </c>
      <c r="B25" s="48">
        <f>'WEEKLY COMPETITIVE REPORT'!B25</f>
        <v>4</v>
      </c>
      <c r="C25" s="48" t="str">
        <f>'WEEKLY COMPETITIVE REPORT'!C25</f>
        <v>JOHN WICK</v>
      </c>
      <c r="D25" s="48" t="str">
        <f>'WEEKLY COMPETITIVE REPORT'!D25</f>
        <v>JOHN WICK</v>
      </c>
      <c r="E25" s="48" t="str">
        <f>'WEEKLY COMPETITIVE REPORT'!E25</f>
        <v>IND</v>
      </c>
      <c r="F25" s="48" t="str">
        <f>'WEEKLY COMPETITIVE REPORT'!F25</f>
        <v>Blitz</v>
      </c>
      <c r="G25" s="50">
        <f>'WEEKLY COMPETITIVE REPORT'!G25</f>
        <v>2</v>
      </c>
      <c r="H25" s="50">
        <f>'WEEKLY COMPETITIVE REPORT'!H25</f>
        <v>6</v>
      </c>
      <c r="I25" s="51">
        <f>'WEEKLY COMPETITIVE REPORT'!I25/Y4</f>
        <v>3402.1447721179625</v>
      </c>
      <c r="J25" s="51">
        <f>'WEEKLY COMPETITIVE REPORT'!J25/Y4</f>
        <v>12520.107238605899</v>
      </c>
      <c r="K25" s="59">
        <f>'WEEKLY COMPETITIVE REPORT'!K25</f>
        <v>435</v>
      </c>
      <c r="L25" s="59">
        <f>'WEEKLY COMPETITIVE REPORT'!L25</f>
        <v>1591</v>
      </c>
      <c r="M25" s="52">
        <f>'WEEKLY COMPETITIVE REPORT'!M25</f>
        <v>-72.82655246252676</v>
      </c>
      <c r="N25" s="51">
        <f t="shared" si="3"/>
        <v>567.0241286863271</v>
      </c>
      <c r="O25" s="50">
        <f>'WEEKLY COMPETITIVE REPORT'!O25</f>
        <v>6</v>
      </c>
      <c r="P25" s="51">
        <f>'WEEKLY COMPETITIVE REPORT'!P25/Y4</f>
        <v>4538.87399463807</v>
      </c>
      <c r="Q25" s="51">
        <f>'WEEKLY COMPETITIVE REPORT'!Q25/Y4</f>
        <v>17215.817694369973</v>
      </c>
      <c r="R25" s="59">
        <f>'WEEKLY COMPETITIVE REPORT'!R25</f>
        <v>635</v>
      </c>
      <c r="S25" s="59">
        <f>'WEEKLY COMPETITIVE REPORT'!S25</f>
        <v>2321</v>
      </c>
      <c r="T25" s="52">
        <f>'WEEKLY COMPETITIVE REPORT'!T25</f>
        <v>-73.63544343221989</v>
      </c>
      <c r="U25" s="51">
        <f>'WEEKLY COMPETITIVE REPORT'!U25/Y4</f>
        <v>17215.817694369973</v>
      </c>
      <c r="V25" s="51">
        <f t="shared" si="4"/>
        <v>756.478999106345</v>
      </c>
      <c r="W25" s="76">
        <f t="shared" si="5"/>
        <v>21754.691689008043</v>
      </c>
      <c r="X25" s="59">
        <f>'WEEKLY COMPETITIVE REPORT'!X25</f>
        <v>2321</v>
      </c>
      <c r="Y25" s="77">
        <f>'WEEKLY COMPETITIVE REPORT'!Y25</f>
        <v>2956</v>
      </c>
    </row>
    <row r="26" spans="1:25" ht="12.75" customHeight="1">
      <c r="A26" s="75">
        <v>13</v>
      </c>
      <c r="B26" s="48">
        <f>'WEEKLY COMPETITIVE REPORT'!B26</f>
        <v>6</v>
      </c>
      <c r="C26" s="48" t="str">
        <f>'WEEKLY COMPETITIVE REPORT'!C26</f>
        <v>NIGHT AT THE MUSEUM 3</v>
      </c>
      <c r="D26" s="48" t="str">
        <f>'WEEKLY COMPETITIVE REPORT'!D26</f>
        <v>NOČ V MUZEJU: SKRIVNOST GROBNICE</v>
      </c>
      <c r="E26" s="48" t="str">
        <f>'WEEKLY COMPETITIVE REPORT'!E26</f>
        <v>FOX</v>
      </c>
      <c r="F26" s="48" t="str">
        <f>'WEEKLY COMPETITIVE REPORT'!F26</f>
        <v>Blitz</v>
      </c>
      <c r="G26" s="50">
        <f>'WEEKLY COMPETITIVE REPORT'!G26</f>
        <v>3</v>
      </c>
      <c r="H26" s="50">
        <f>'WEEKLY COMPETITIVE REPORT'!H26</f>
        <v>11</v>
      </c>
      <c r="I26" s="51">
        <f>'WEEKLY COMPETITIVE REPORT'!I26/Y4</f>
        <v>3501.3404825737266</v>
      </c>
      <c r="J26" s="51">
        <f>'WEEKLY COMPETITIVE REPORT'!J26/Y4</f>
        <v>7780.160857908847</v>
      </c>
      <c r="K26" s="59">
        <f>'WEEKLY COMPETITIVE REPORT'!K26</f>
        <v>469</v>
      </c>
      <c r="L26" s="59">
        <f>'WEEKLY COMPETITIVE REPORT'!L26</f>
        <v>1027</v>
      </c>
      <c r="M26" s="52">
        <f>'WEEKLY COMPETITIVE REPORT'!M26</f>
        <v>-54.99655410062026</v>
      </c>
      <c r="N26" s="51">
        <f t="shared" si="3"/>
        <v>318.3036802339752</v>
      </c>
      <c r="O26" s="50">
        <f>'WEEKLY COMPETITIVE REPORT'!O26</f>
        <v>11</v>
      </c>
      <c r="P26" s="51">
        <f>'WEEKLY COMPETITIVE REPORT'!P26/Y4</f>
        <v>4022.7882037533514</v>
      </c>
      <c r="Q26" s="51">
        <f>'WEEKLY COMPETITIVE REPORT'!Q26/Y4</f>
        <v>11414.209115281501</v>
      </c>
      <c r="R26" s="59">
        <f>'WEEKLY COMPETITIVE REPORT'!R26</f>
        <v>561</v>
      </c>
      <c r="S26" s="59">
        <f>'WEEKLY COMPETITIVE REPORT'!S26</f>
        <v>1599</v>
      </c>
      <c r="T26" s="52">
        <f>'WEEKLY COMPETITIVE REPORT'!T26</f>
        <v>-64.75631238990019</v>
      </c>
      <c r="U26" s="51">
        <f>'WEEKLY COMPETITIVE REPORT'!U26/Y4</f>
        <v>34683.64611260054</v>
      </c>
      <c r="V26" s="51">
        <f t="shared" si="4"/>
        <v>365.70801852303197</v>
      </c>
      <c r="W26" s="76">
        <f t="shared" si="5"/>
        <v>38706.43431635389</v>
      </c>
      <c r="X26" s="59">
        <f>'WEEKLY COMPETITIVE REPORT'!X26</f>
        <v>5036</v>
      </c>
      <c r="Y26" s="77">
        <f>'WEEKLY COMPETITIVE REPORT'!Y26</f>
        <v>5597</v>
      </c>
    </row>
    <row r="27" spans="1:25" ht="12.75" customHeight="1">
      <c r="A27" s="75">
        <v>14</v>
      </c>
      <c r="B27" s="48" t="str">
        <f>'WEEKLY COMPETITIVE REPORT'!B27</f>
        <v>New</v>
      </c>
      <c r="C27" s="48" t="str">
        <f>'WEEKLY COMPETITIVE REPORT'!C27</f>
        <v>SUPERCONDRIAQUE</v>
      </c>
      <c r="D27" s="48" t="str">
        <f>'WEEKLY COMPETITIVE REPORT'!D27</f>
        <v>VELIKI HIPOHONDER</v>
      </c>
      <c r="E27" s="48" t="str">
        <f>'WEEKLY COMPETITIVE REPORT'!E27</f>
        <v>IND</v>
      </c>
      <c r="F27" s="48" t="str">
        <f>'WEEKLY COMPETITIVE REPORT'!F27</f>
        <v>Blitz</v>
      </c>
      <c r="G27" s="50">
        <f>'WEEKLY COMPETITIVE REPORT'!G27</f>
        <v>1</v>
      </c>
      <c r="H27" s="50">
        <f>'WEEKLY COMPETITIVE REPORT'!H27</f>
        <v>6</v>
      </c>
      <c r="I27" s="51">
        <f>'WEEKLY COMPETITIVE REPORT'!I27/Y4</f>
        <v>2006.7024128686328</v>
      </c>
      <c r="J27" s="51">
        <f>'WEEKLY COMPETITIVE REPORT'!J27/Y17</f>
        <v>0</v>
      </c>
      <c r="K27" s="59">
        <f>'WEEKLY COMPETITIVE REPORT'!K27</f>
        <v>258</v>
      </c>
      <c r="L27" s="59">
        <f>'WEEKLY COMPETITIVE REPORT'!L27</f>
        <v>0</v>
      </c>
      <c r="M27" s="52">
        <f>'WEEKLY COMPETITIVE REPORT'!M27</f>
        <v>0</v>
      </c>
      <c r="N27" s="51">
        <f t="shared" si="3"/>
        <v>334.4504021447721</v>
      </c>
      <c r="O27" s="50">
        <f>'WEEKLY COMPETITIVE REPORT'!O27</f>
        <v>6</v>
      </c>
      <c r="P27" s="51">
        <f>'WEEKLY COMPETITIVE REPORT'!P27/Y4</f>
        <v>2520.107238605898</v>
      </c>
      <c r="Q27" s="51">
        <f>'WEEKLY COMPETITIVE REPORT'!Q27/Y17</f>
        <v>0</v>
      </c>
      <c r="R27" s="59">
        <f>'WEEKLY COMPETITIVE REPORT'!R27</f>
        <v>349</v>
      </c>
      <c r="S27" s="59">
        <f>'WEEKLY COMPETITIVE REPORT'!S27</f>
        <v>0</v>
      </c>
      <c r="T27" s="52">
        <f>'WEEKLY COMPETITIVE REPORT'!T27</f>
        <v>0</v>
      </c>
      <c r="U27" s="51">
        <f>'WEEKLY COMPETITIVE REPORT'!U27/Y17</f>
        <v>0</v>
      </c>
      <c r="V27" s="51">
        <f t="shared" si="4"/>
        <v>420.017873100983</v>
      </c>
      <c r="W27" s="76">
        <f t="shared" si="5"/>
        <v>2520.107238605898</v>
      </c>
      <c r="X27" s="59">
        <f>'WEEKLY COMPETITIVE REPORT'!X27</f>
        <v>0</v>
      </c>
      <c r="Y27" s="77">
        <f>'WEEKLY COMPETITIVE REPORT'!Y27</f>
        <v>349</v>
      </c>
    </row>
    <row r="28" spans="1:25" ht="12.75">
      <c r="A28" s="75">
        <v>15</v>
      </c>
      <c r="B28" s="48" t="str">
        <f>'WEEKLY COMPETITIVE REPORT'!B28</f>
        <v>New</v>
      </c>
      <c r="C28" s="48" t="str">
        <f>'WEEKLY COMPETITIVE REPORT'!C28</f>
        <v>20000 DAYS ON EARTH</v>
      </c>
      <c r="D28" s="48" t="str">
        <f>'WEEKLY COMPETITIVE REPORT'!D28</f>
        <v>20000 DNI NA ZEMLJI</v>
      </c>
      <c r="E28" s="48" t="str">
        <f>'WEEKLY COMPETITIVE REPORT'!E28</f>
        <v>IND</v>
      </c>
      <c r="F28" s="48" t="str">
        <f>'WEEKLY COMPETITIVE REPORT'!F28</f>
        <v>FIVIA</v>
      </c>
      <c r="G28" s="50">
        <f>'WEEKLY COMPETITIVE REPORT'!G28</f>
        <v>1</v>
      </c>
      <c r="H28" s="50">
        <f>'WEEKLY COMPETITIVE REPORT'!H28</f>
        <v>3</v>
      </c>
      <c r="I28" s="51">
        <f>'WEEKLY COMPETITIVE REPORT'!I28/Y4</f>
        <v>1504.0214477211796</v>
      </c>
      <c r="J28" s="51">
        <f>'WEEKLY COMPETITIVE REPORT'!J28/Y17</f>
        <v>0</v>
      </c>
      <c r="K28" s="59">
        <f>'WEEKLY COMPETITIVE REPORT'!K28</f>
        <v>268</v>
      </c>
      <c r="L28" s="59">
        <f>'WEEKLY COMPETITIVE REPORT'!L28</f>
        <v>0</v>
      </c>
      <c r="M28" s="52">
        <f>'WEEKLY COMPETITIVE REPORT'!M28</f>
        <v>0</v>
      </c>
      <c r="N28" s="51">
        <f t="shared" si="3"/>
        <v>501.34048257372655</v>
      </c>
      <c r="O28" s="50">
        <f>'WEEKLY COMPETITIVE REPORT'!O28</f>
        <v>3</v>
      </c>
      <c r="P28" s="51">
        <f>'WEEKLY COMPETITIVE REPORT'!P28/Y4</f>
        <v>2261.3941018766754</v>
      </c>
      <c r="Q28" s="51">
        <f>'WEEKLY COMPETITIVE REPORT'!Q28/Y17</f>
        <v>0</v>
      </c>
      <c r="R28" s="59">
        <f>'WEEKLY COMPETITIVE REPORT'!R28</f>
        <v>424</v>
      </c>
      <c r="S28" s="59">
        <f>'WEEKLY COMPETITIVE REPORT'!S28</f>
        <v>0</v>
      </c>
      <c r="T28" s="52">
        <f>'WEEKLY COMPETITIVE REPORT'!T28</f>
        <v>0</v>
      </c>
      <c r="U28" s="51">
        <f>'WEEKLY COMPETITIVE REPORT'!U28/Y17</f>
        <v>0.46227354170814255</v>
      </c>
      <c r="V28" s="51">
        <f t="shared" si="4"/>
        <v>753.7980339588918</v>
      </c>
      <c r="W28" s="76">
        <f t="shared" si="5"/>
        <v>2261.856375418384</v>
      </c>
      <c r="X28" s="59">
        <f>'WEEKLY COMPETITIVE REPORT'!W29</f>
        <v>8261</v>
      </c>
      <c r="Y28" s="77">
        <f>'WEEKLY COMPETITIVE REPORT'!X29</f>
        <v>1308</v>
      </c>
    </row>
    <row r="29" spans="1:25" ht="12.75">
      <c r="A29" s="75">
        <v>16</v>
      </c>
      <c r="B29" s="48">
        <f>'WEEKLY COMPETITIVE REPORT'!B29</f>
        <v>14</v>
      </c>
      <c r="C29" s="48" t="str">
        <f>'WEEKLY COMPETITIVE REPORT'!C29</f>
        <v>HECTOR AND THE SEARCH FOR HAPPINES</v>
      </c>
      <c r="D29" s="48" t="str">
        <f>'WEEKLY COMPETITIVE REPORT'!D29</f>
        <v>HECTOR IN ISKANJE SREČE</v>
      </c>
      <c r="E29" s="48" t="str">
        <f>'WEEKLY COMPETITIVE REPORT'!E29</f>
        <v>IND</v>
      </c>
      <c r="F29" s="48" t="str">
        <f>'WEEKLY COMPETITIVE REPORT'!F29</f>
        <v>FIVIA</v>
      </c>
      <c r="G29" s="50">
        <f>'WEEKLY COMPETITIVE REPORT'!G29</f>
        <v>3</v>
      </c>
      <c r="H29" s="50">
        <f>'WEEKLY COMPETITIVE REPORT'!H29</f>
        <v>4</v>
      </c>
      <c r="I29" s="51">
        <f>'WEEKLY COMPETITIVE REPORT'!I29/Y4</f>
        <v>1410.1876675603216</v>
      </c>
      <c r="J29" s="51">
        <f>'WEEKLY COMPETITIVE REPORT'!J29/Y17</f>
        <v>0.11198486959984073</v>
      </c>
      <c r="K29" s="59">
        <f>'WEEKLY COMPETITIVE REPORT'!K29</f>
        <v>193</v>
      </c>
      <c r="L29" s="59">
        <f>'WEEKLY COMPETITIVE REPORT'!L29</f>
        <v>414</v>
      </c>
      <c r="M29" s="52">
        <f>'WEEKLY COMPETITIVE REPORT'!M29</f>
        <v>-53.24444444444445</v>
      </c>
      <c r="N29" s="51">
        <f t="shared" si="3"/>
        <v>352.5469168900804</v>
      </c>
      <c r="O29" s="50">
        <f>'WEEKLY COMPETITIVE REPORT'!O29</f>
        <v>4</v>
      </c>
      <c r="P29" s="51">
        <f>'WEEKLY COMPETITIVE REPORT'!P29/Y4</f>
        <v>1953.0831099195711</v>
      </c>
      <c r="Q29" s="51">
        <f>'WEEKLY COMPETITIVE REPORT'!Q29/Y17</f>
        <v>0.1627513438184352</v>
      </c>
      <c r="R29" s="59">
        <f>'WEEKLY COMPETITIVE REPORT'!R29</f>
        <v>273</v>
      </c>
      <c r="S29" s="59">
        <f>'WEEKLY COMPETITIVE REPORT'!S29</f>
        <v>627</v>
      </c>
      <c r="T29" s="52">
        <f>'WEEKLY COMPETITIVE REPORT'!T29</f>
        <v>-55.4434250764526</v>
      </c>
      <c r="U29" s="51" t="e">
        <f>'WEEKLY COMPETITIVE REPORT'!#REF!/Y4</f>
        <v>#REF!</v>
      </c>
      <c r="V29" s="51">
        <f t="shared" si="4"/>
        <v>488.2707774798928</v>
      </c>
      <c r="W29" s="76" t="e">
        <f t="shared" si="5"/>
        <v>#REF!</v>
      </c>
      <c r="X29" s="59" t="e">
        <f>'WEEKLY COMPETITIVE REPORT'!#REF!</f>
        <v>#REF!</v>
      </c>
      <c r="Y29" s="77">
        <f>'WEEKLY COMPETITIVE REPORT'!Y29</f>
        <v>1581</v>
      </c>
    </row>
    <row r="30" spans="1:25" ht="12.75">
      <c r="A30" s="47">
        <v>17</v>
      </c>
      <c r="B30" s="48">
        <f>'WEEKLY COMPETITIVE REPORT'!B30</f>
        <v>18</v>
      </c>
      <c r="C30" s="48" t="str">
        <f>'WEEKLY COMPETITIVE REPORT'!C30</f>
        <v>THE BOXTROLLS</v>
      </c>
      <c r="D30" s="48" t="str">
        <f>'WEEKLY COMPETITIVE REPORT'!D30</f>
        <v>ŠKATLARJI</v>
      </c>
      <c r="E30" s="48" t="str">
        <f>'WEEKLY COMPETITIVE REPORT'!E30</f>
        <v>UNI</v>
      </c>
      <c r="F30" s="48" t="str">
        <f>'WEEKLY COMPETITIVE REPORT'!F30</f>
        <v>Karantanija</v>
      </c>
      <c r="G30" s="50">
        <f>'WEEKLY COMPETITIVE REPORT'!G30</f>
        <v>9</v>
      </c>
      <c r="H30" s="50">
        <f>'WEEKLY COMPETITIVE REPORT'!H30</f>
        <v>17</v>
      </c>
      <c r="I30" s="51">
        <f>'WEEKLY COMPETITIVE REPORT'!I30/Y4</f>
        <v>1616.621983914209</v>
      </c>
      <c r="J30" s="51">
        <f>'WEEKLY COMPETITIVE REPORT'!J30/Y17</f>
        <v>0.07535337447740394</v>
      </c>
      <c r="K30" s="59">
        <f>'WEEKLY COMPETITIVE REPORT'!K30</f>
        <v>226</v>
      </c>
      <c r="L30" s="59">
        <f>'WEEKLY COMPETITIVE REPORT'!L30</f>
        <v>275</v>
      </c>
      <c r="M30" s="52">
        <f>'WEEKLY COMPETITIVE REPORT'!M30</f>
        <v>-20.343461030383096</v>
      </c>
      <c r="N30" s="51">
        <f t="shared" si="3"/>
        <v>95.09541081848289</v>
      </c>
      <c r="O30" s="50">
        <f>'WEEKLY COMPETITIVE REPORT'!O30</f>
        <v>17</v>
      </c>
      <c r="P30" s="51">
        <f>'WEEKLY COMPETITIVE REPORT'!P30/Y4</f>
        <v>1859.2493297587132</v>
      </c>
      <c r="Q30" s="51">
        <f>'WEEKLY COMPETITIVE REPORT'!Q30/Y17</f>
        <v>0.09501294047382043</v>
      </c>
      <c r="R30" s="59">
        <f>'WEEKLY COMPETITIVE REPORT'!R30</f>
        <v>257</v>
      </c>
      <c r="S30" s="59">
        <f>'WEEKLY COMPETITIVE REPORT'!S30</f>
        <v>352</v>
      </c>
      <c r="T30" s="52">
        <f>'WEEKLY COMPETITIVE REPORT'!T30</f>
        <v>-27.34415924567837</v>
      </c>
      <c r="U30" s="51">
        <f>'WEEKLY COMPETITIVE REPORT'!U30/Y4</f>
        <v>53097.855227882035</v>
      </c>
      <c r="V30" s="51">
        <f t="shared" si="4"/>
        <v>109.36760763286549</v>
      </c>
      <c r="W30" s="76">
        <f t="shared" si="5"/>
        <v>54957.10455764075</v>
      </c>
      <c r="X30" s="59">
        <f>'WEEKLY COMPETITIVE REPORT'!X30</f>
        <v>7947</v>
      </c>
      <c r="Y30" s="77">
        <f>'WEEKLY COMPETITIVE REPORT'!Y30</f>
        <v>8204</v>
      </c>
    </row>
    <row r="31" spans="1:25" ht="12.75">
      <c r="A31" s="75">
        <v>18</v>
      </c>
      <c r="B31" s="48">
        <f>'WEEKLY COMPETITIVE REPORT'!B31</f>
        <v>15</v>
      </c>
      <c r="C31" s="48" t="str">
        <f>'WEEKLY COMPETITIVE REPORT'!C31</f>
        <v>L'APPRENTI PERE NOEL ET LE FLOCON MAGIQUE</v>
      </c>
      <c r="D31" s="48" t="str">
        <f>'WEEKLY COMPETITIVE REPORT'!D31</f>
        <v>BOŽIČKOV VAJENEC IN ČAROBNA SNEŽINKA</v>
      </c>
      <c r="E31" s="48" t="str">
        <f>'WEEKLY COMPETITIVE REPORT'!E31</f>
        <v>IND</v>
      </c>
      <c r="F31" s="48" t="str">
        <f>'WEEKLY COMPETITIVE REPORT'!F31</f>
        <v>FIVIA</v>
      </c>
      <c r="G31" s="50">
        <f>'WEEKLY COMPETITIVE REPORT'!G31</f>
        <v>6</v>
      </c>
      <c r="H31" s="50">
        <f>'WEEKLY COMPETITIVE REPORT'!H31</f>
        <v>11</v>
      </c>
      <c r="I31" s="51">
        <f>'WEEKLY COMPETITIVE REPORT'!I31/Y4</f>
        <v>969.1689008042896</v>
      </c>
      <c r="J31" s="51">
        <f>'WEEKLY COMPETITIVE REPORT'!J31/Y17</f>
        <v>0.08555644037427831</v>
      </c>
      <c r="K31" s="59">
        <f>'WEEKLY COMPETITIVE REPORT'!K31</f>
        <v>140</v>
      </c>
      <c r="L31" s="59">
        <f>'WEEKLY COMPETITIVE REPORT'!L31</f>
        <v>347</v>
      </c>
      <c r="M31" s="52">
        <f>'WEEKLY COMPETITIVE REPORT'!M31</f>
        <v>-57.940663176265275</v>
      </c>
      <c r="N31" s="51">
        <f t="shared" si="3"/>
        <v>88.10626370948087</v>
      </c>
      <c r="O31" s="50">
        <f>'WEEKLY COMPETITIVE REPORT'!O31</f>
        <v>11</v>
      </c>
      <c r="P31" s="51">
        <f>'WEEKLY COMPETITIVE REPORT'!P31/Y4</f>
        <v>1490.6166219839142</v>
      </c>
      <c r="Q31" s="51">
        <f>'WEEKLY COMPETITIVE REPORT'!Q31/Y17</f>
        <v>0.14324109098148516</v>
      </c>
      <c r="R31" s="59">
        <f>'WEEKLY COMPETITIVE REPORT'!R31</f>
        <v>232</v>
      </c>
      <c r="S31" s="59">
        <f>'WEEKLY COMPETITIVE REPORT'!S31</f>
        <v>756</v>
      </c>
      <c r="T31" s="52">
        <f>'WEEKLY COMPETITIVE REPORT'!T31</f>
        <v>-61.362056984016675</v>
      </c>
      <c r="U31" s="51">
        <f>'WEEKLY COMPETITIVE REPORT'!U31/Y4</f>
        <v>47404.82573726542</v>
      </c>
      <c r="V31" s="51">
        <f t="shared" si="4"/>
        <v>135.51060199853765</v>
      </c>
      <c r="W31" s="76">
        <f t="shared" si="5"/>
        <v>48895.44235924933</v>
      </c>
      <c r="X31" s="59">
        <f>'WEEKLY COMPETITIVE REPORT'!X31</f>
        <v>8990</v>
      </c>
      <c r="Y31" s="77">
        <f>'WEEKLY COMPETITIVE REPORT'!Y31</f>
        <v>9222</v>
      </c>
    </row>
    <row r="32" spans="1:25" ht="12.75">
      <c r="A32" s="75">
        <v>19</v>
      </c>
      <c r="B32" s="48">
        <f>'WEEKLY COMPETITIVE REPORT'!B32</f>
        <v>17</v>
      </c>
      <c r="C32" s="48" t="str">
        <f>'WEEKLY COMPETITIVE REPORT'!C32</f>
        <v>KIS UYKUSU</v>
      </c>
      <c r="D32" s="48" t="str">
        <f>'WEEKLY COMPETITIVE REPORT'!D32</f>
        <v>ZIMSKO SPANJE</v>
      </c>
      <c r="E32" s="48" t="str">
        <f>'WEEKLY COMPETITIVE REPORT'!E32</f>
        <v>IND</v>
      </c>
      <c r="F32" s="48" t="str">
        <f>'WEEKLY COMPETITIVE REPORT'!F32</f>
        <v>FIVIA</v>
      </c>
      <c r="G32" s="50">
        <f>'WEEKLY COMPETITIVE REPORT'!G32</f>
        <v>4</v>
      </c>
      <c r="H32" s="50">
        <f>'WEEKLY COMPETITIVE REPORT'!H32</f>
        <v>2</v>
      </c>
      <c r="I32" s="51">
        <f>'WEEKLY COMPETITIVE REPORT'!I32/Y4</f>
        <v>419.5710455764075</v>
      </c>
      <c r="J32" s="51">
        <f>'WEEKLY COMPETITIVE REPORT'!J32/Y17</f>
        <v>0.07988254031455305</v>
      </c>
      <c r="K32" s="59">
        <f>'WEEKLY COMPETITIVE REPORT'!K32</f>
        <v>61</v>
      </c>
      <c r="L32" s="59">
        <f>'WEEKLY COMPETITIVE REPORT'!L32</f>
        <v>316</v>
      </c>
      <c r="M32" s="52">
        <f>'WEEKLY COMPETITIVE REPORT'!M32</f>
        <v>-80.49844236760124</v>
      </c>
      <c r="N32" s="51">
        <f t="shared" si="3"/>
        <v>209.78552278820376</v>
      </c>
      <c r="O32" s="50">
        <f>'WEEKLY COMPETITIVE REPORT'!O32</f>
        <v>2</v>
      </c>
      <c r="P32" s="51">
        <f>'WEEKLY COMPETITIVE REPORT'!P32/Y4</f>
        <v>1450.402144772118</v>
      </c>
      <c r="Q32" s="51">
        <f>'WEEKLY COMPETITIVE REPORT'!Q32/Y17</f>
        <v>0.09994027473621342</v>
      </c>
      <c r="R32" s="59">
        <f>'WEEKLY COMPETITIVE REPORT'!R32</f>
        <v>235</v>
      </c>
      <c r="S32" s="59">
        <f>'WEEKLY COMPETITIVE REPORT'!S32</f>
        <v>406</v>
      </c>
      <c r="T32" s="52">
        <f>'WEEKLY COMPETITIVE REPORT'!T32</f>
        <v>-46.115537848605584</v>
      </c>
      <c r="U32" s="51">
        <f>'WEEKLY COMPETITIVE REPORT'!U32/Y4</f>
        <v>9431.635388739947</v>
      </c>
      <c r="V32" s="51">
        <f t="shared" si="4"/>
        <v>725.201072386059</v>
      </c>
      <c r="W32" s="76">
        <f t="shared" si="5"/>
        <v>10882.037533512066</v>
      </c>
      <c r="X32" s="59">
        <f>'WEEKLY COMPETITIVE REPORT'!X32</f>
        <v>1509</v>
      </c>
      <c r="Y32" s="77">
        <f>'WEEKLY COMPETITIVE REPORT'!Y32</f>
        <v>1744</v>
      </c>
    </row>
    <row r="33" spans="1:25" ht="12.75">
      <c r="A33" s="75">
        <v>20</v>
      </c>
      <c r="B33" s="48">
        <f>'WEEKLY COMPETITIVE REPORT'!B33</f>
        <v>20</v>
      </c>
      <c r="C33" s="48" t="str">
        <f>'WEEKLY COMPETITIVE REPORT'!C33</f>
        <v>MAYA THE BEE</v>
      </c>
      <c r="D33" s="48" t="str">
        <f>'WEEKLY COMPETITIVE REPORT'!D33</f>
        <v>ČEBELICA MAJA</v>
      </c>
      <c r="E33" s="48" t="str">
        <f>'WEEKLY COMPETITIVE REPORT'!E33</f>
        <v>IND</v>
      </c>
      <c r="F33" s="48" t="str">
        <f>'WEEKLY COMPETITIVE REPORT'!F33</f>
        <v>Karantanija</v>
      </c>
      <c r="G33" s="50">
        <f>'WEEKLY COMPETITIVE REPORT'!G33</f>
        <v>12</v>
      </c>
      <c r="H33" s="50">
        <f>'WEEKLY COMPETITIVE REPORT'!H33</f>
        <v>17</v>
      </c>
      <c r="I33" s="51">
        <f>'WEEKLY COMPETITIVE REPORT'!I33/Y4</f>
        <v>1143.43163538874</v>
      </c>
      <c r="J33" s="51">
        <f>'WEEKLY COMPETITIVE REPORT'!J33/Y17</f>
        <v>0.052060521600637066</v>
      </c>
      <c r="K33" s="59">
        <f>'WEEKLY COMPETITIVE REPORT'!K33</f>
        <v>231</v>
      </c>
      <c r="L33" s="59">
        <f>'WEEKLY COMPETITIVE REPORT'!L33</f>
        <v>200</v>
      </c>
      <c r="M33" s="52">
        <f>'WEEKLY COMPETITIVE REPORT'!M33</f>
        <v>-18.45124282982792</v>
      </c>
      <c r="N33" s="51">
        <f t="shared" si="3"/>
        <v>67.26068443463177</v>
      </c>
      <c r="O33" s="50">
        <f>'WEEKLY COMPETITIVE REPORT'!O33</f>
        <v>17</v>
      </c>
      <c r="P33" s="51">
        <f>'WEEKLY COMPETITIVE REPORT'!P33/Y4</f>
        <v>1316.3538873994637</v>
      </c>
      <c r="Q33" s="51">
        <f>'WEEKLY COMPETITIVE REPORT'!Q33/Y17</f>
        <v>0.07535337447740394</v>
      </c>
      <c r="R33" s="59">
        <f>'WEEKLY COMPETITIVE REPORT'!R33</f>
        <v>258</v>
      </c>
      <c r="S33" s="59">
        <f>'WEEKLY COMPETITIVE REPORT'!S33</f>
        <v>305</v>
      </c>
      <c r="T33" s="52">
        <f>'WEEKLY COMPETITIVE REPORT'!T33</f>
        <v>-35.13870541611624</v>
      </c>
      <c r="U33" s="51">
        <f>'WEEKLY COMPETITIVE REPORT'!U33/Y4</f>
        <v>362193.02949061664</v>
      </c>
      <c r="V33" s="51">
        <f t="shared" si="4"/>
        <v>77.43258161173316</v>
      </c>
      <c r="W33" s="76">
        <f t="shared" si="5"/>
        <v>363509.3833780161</v>
      </c>
      <c r="X33" s="59">
        <f>'WEEKLY COMPETITIVE REPORT'!X33</f>
        <v>53146</v>
      </c>
      <c r="Y33" s="77">
        <f>'WEEKLY COMPETITIVE REPORT'!Y33</f>
        <v>53404</v>
      </c>
    </row>
    <row r="34" spans="1:25" s="69" customFormat="1" ht="12">
      <c r="A34" s="63"/>
      <c r="B34" s="65"/>
      <c r="C34" s="78" t="str">
        <f>'WEEKLY COMPETITIVE REPORT'!C34</f>
        <v>T O T A L</v>
      </c>
      <c r="D34" s="78"/>
      <c r="E34" s="78">
        <f>'WEEKLY COMPETITIVE REPORT'!E34</f>
        <v>0</v>
      </c>
      <c r="F34" s="78">
        <f>'WEEKLY COMPETITIVE REPORT'!F34</f>
        <v>0</v>
      </c>
      <c r="G34" s="79">
        <f>'WEEKLY COMPETITIVE REPORT'!G34</f>
        <v>0</v>
      </c>
      <c r="H34" s="64">
        <f>'WEEKLY COMPETITIVE REPORT'!H34</f>
        <v>197</v>
      </c>
      <c r="I34" s="67">
        <f>SUM(I14:I33)</f>
        <v>138306.9705093834</v>
      </c>
      <c r="J34" s="66">
        <f>SUM(J14:J33)</f>
        <v>137689.4128806418</v>
      </c>
      <c r="K34" s="66">
        <f>SUM(K14:K33)</f>
        <v>17768</v>
      </c>
      <c r="L34" s="66">
        <f>SUM(L14:L33)</f>
        <v>18739</v>
      </c>
      <c r="M34" s="52">
        <f>'WEEKLY COMPETITIVE REPORT'!M34</f>
        <v>175.52807968595613</v>
      </c>
      <c r="N34" s="67">
        <f>I34/H34</f>
        <v>702.0658401491543</v>
      </c>
      <c r="O34" s="64">
        <f>'WEEKLY COMPETITIVE REPORT'!O34</f>
        <v>197</v>
      </c>
      <c r="P34" s="66">
        <f>SUM(P14:P33)</f>
        <v>186958.4450402145</v>
      </c>
      <c r="Q34" s="66">
        <f>SUM(Q14:Q33)</f>
        <v>184442.93554835423</v>
      </c>
      <c r="R34" s="66">
        <f>SUM(R14:R33)</f>
        <v>25747</v>
      </c>
      <c r="S34" s="66">
        <f>SUM(S14:S33)</f>
        <v>26445</v>
      </c>
      <c r="T34" s="80">
        <f>P34/Q34-100%</f>
        <v>0.013638416046575896</v>
      </c>
      <c r="U34" s="66" t="e">
        <f>SUM(U14:U33)</f>
        <v>#REF!</v>
      </c>
      <c r="V34" s="67">
        <f>P34/O34</f>
        <v>949.0276397980431</v>
      </c>
      <c r="W34" s="66" t="e">
        <f>SUM(W14:W33)</f>
        <v>#REF!</v>
      </c>
      <c r="X34" s="66" t="e">
        <f>SUM(X14:X33)</f>
        <v>#REF!</v>
      </c>
      <c r="Y34" s="68">
        <f>SUM(Y14:Y33)</f>
        <v>295000</v>
      </c>
    </row>
    <row r="35" spans="9:12" ht="12.75">
      <c r="I35" s="70"/>
      <c r="J35" s="70"/>
      <c r="K35" s="70"/>
      <c r="L35" s="7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neznanec</cp:lastModifiedBy>
  <dcterms:created xsi:type="dcterms:W3CDTF">2014-10-09T11:18:01Z</dcterms:created>
  <dcterms:modified xsi:type="dcterms:W3CDTF">2015-01-15T12:45:05Z</dcterms:modified>
  <cp:category/>
  <cp:version/>
  <cp:contentType/>
  <cp:contentStatus/>
</cp:coreProperties>
</file>