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8435" windowHeight="99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<sst xmlns="http://schemas.openxmlformats.org/spreadsheetml/2006/main" count="244" uniqueCount="81">
  <si>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</si>
  <si>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</si>
  <si>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</si>
  <si>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</si>
  <si>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</si>
  <si>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</si>
  <si>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</si>
  <si>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</si>
  <si>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</si>
  <si>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</si>
  <si>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</si>
  <si>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</si>
  <si>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</si>
  <si>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</si>
  <si>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</si>
  <si>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</si>
  <si>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</si>
  <si>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</si>
  <si>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</si>
  <si>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</si>
  <si>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</si>
  <si>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</si>
  <si>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</si>
  <si>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</si>
  <si>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</si>
  <si>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</si>
  <si>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</si>
  <si>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</si>
  <si>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</si>
  <si>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</si>
  <si>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</si>
  <si>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</si>
  <si>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</si>
  <si>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</si>
  <si>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</si>
  <si>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</si>
  <si>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</si>
  <si>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</si>
  <si>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</si>
  <si>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</si>
  <si>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</si>
  <si>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</si>
  <si>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</si>
  <si>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UIP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</si>
  <si>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</si>
  <si>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</si>
  <si>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</si>
  <si>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</si>
  <si>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</si>
  <si>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</si>
  <si>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</si>
  <si>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</si>
  <si>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</si>
  <si>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</si>
  <si>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VICKY CRISTINA BARCELONA</t>
  </si>
  <si>
    <t>BURN AFTER READING</t>
  </si>
  <si>
    <t>MADAGASCAR 2</t>
  </si>
  <si>
    <t>THE WOMEN</t>
  </si>
  <si>
    <t>GOMORRA</t>
  </si>
  <si>
    <t>FOUR CHRISTMASES</t>
  </si>
  <si>
    <t>AUSTRALIA</t>
  </si>
  <si>
    <t>ROLE MODELS</t>
  </si>
  <si>
    <t>U2 3D</t>
  </si>
  <si>
    <t>BEDTIME STORIES</t>
  </si>
  <si>
    <t>ROCKNROLLA</t>
  </si>
  <si>
    <t>EX DRUMMER</t>
  </si>
  <si>
    <t>YES MAN</t>
  </si>
  <si>
    <t>CHANGELING</t>
  </si>
  <si>
    <t>UNI</t>
  </si>
  <si>
    <t>DOUBT</t>
  </si>
  <si>
    <t>LJUBAV I DRUGI ZLOCINI</t>
  </si>
  <si>
    <t>Indep</t>
  </si>
  <si>
    <t>Arkadena</t>
  </si>
  <si>
    <t>30 - Jan   01 - Feb</t>
  </si>
  <si>
    <t>29 - Jan   04 - Feb</t>
  </si>
  <si>
    <t>BOLT</t>
  </si>
  <si>
    <t>UNDERWORLD: RISE of the LYCANS</t>
  </si>
  <si>
    <t>SONY</t>
  </si>
  <si>
    <t>REVOLUTIONARY ROAD</t>
  </si>
  <si>
    <t>PAR</t>
  </si>
  <si>
    <t>PRIDE and GLORY</t>
  </si>
</sst>
</file>

<file path=xl/styles.xml><?xml version="1.0" encoding="utf-8"?>
<styleSheet xmlns="http://schemas.openxmlformats.org/spreadsheetml/2006/main">
  <numFmts count="3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dd/\ mmm/\ yy"/>
    <numFmt numFmtId="181" formatCode="_(* #,##0.00_);_(* \(#,##0.00\);_(* &quot;-&quot;_);_(@_)"/>
    <numFmt numFmtId="182" formatCode="_(* #,##0_);_(* \(#,##0\);_(* &quot;-&quot;_);_(@_)"/>
    <numFmt numFmtId="183" formatCode="&quot;True&quot;;&quot;True&quot;;&quot;False&quot;"/>
    <numFmt numFmtId="184" formatCode="&quot;On&quot;;&quot;On&quot;;&quot;Off&quot;"/>
    <numFmt numFmtId="185" formatCode="#,##0\ _S_I_T"/>
    <numFmt numFmtId="186" formatCode="_(* #,##0.00_);_(* \(#,##0.00\);_(* &quot;-&quot;??_);_(@_)"/>
    <numFmt numFmtId="187" formatCode="#.000;\-#.000"/>
    <numFmt numFmtId="188" formatCode="_-* #,##0\ _S_I_T_-;\-* #,##0\ _S_I_T_-;_-* &quot;-&quot;??\ _S_I_T_-;_-@_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&quot;Sk&quot;_);[Red]\(#,##0.00&quot;Sk&quot;\)"/>
    <numFmt numFmtId="192" formatCode="#,##0&quot;Sk&quot;_);[Red]\(#,##0&quot;Sk&quot;\)"/>
    <numFmt numFmtId="193" formatCode="#,##0.00\ [$SIT-424];\-#,##0.00\ [$SIT-424]"/>
    <numFmt numFmtId="194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94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1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O19" sqref="O1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73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5">
        <v>0.7767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74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4"/>
      <c r="W5" s="21"/>
      <c r="X5" s="73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5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39849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6">
        <v>1</v>
      </c>
      <c r="B14" s="76" t="s">
        <v>51</v>
      </c>
      <c r="C14" s="4" t="s">
        <v>75</v>
      </c>
      <c r="D14" s="16" t="s">
        <v>52</v>
      </c>
      <c r="E14" s="16" t="s">
        <v>53</v>
      </c>
      <c r="F14" s="38">
        <v>1</v>
      </c>
      <c r="G14" s="38">
        <v>16</v>
      </c>
      <c r="H14" s="25">
        <v>47203</v>
      </c>
      <c r="I14" s="25"/>
      <c r="J14" s="90">
        <v>10091</v>
      </c>
      <c r="K14" s="90"/>
      <c r="L14" s="65"/>
      <c r="M14" s="15">
        <f aca="true" t="shared" si="0" ref="M14:M34">H14/G14</f>
        <v>2950.1875</v>
      </c>
      <c r="N14" s="77">
        <v>16</v>
      </c>
      <c r="O14" s="23">
        <v>58241</v>
      </c>
      <c r="P14" s="23"/>
      <c r="Q14" s="23">
        <v>12888</v>
      </c>
      <c r="R14" s="23"/>
      <c r="S14" s="67"/>
      <c r="T14" s="78">
        <v>2825</v>
      </c>
      <c r="U14" s="15">
        <f aca="true" t="shared" si="1" ref="U14:U34">O14/N14</f>
        <v>3640.0625</v>
      </c>
      <c r="V14" s="78">
        <f aca="true" t="shared" si="2" ref="V14:V33">SUM(T14,O14)</f>
        <v>61066</v>
      </c>
      <c r="W14" s="78">
        <v>1114</v>
      </c>
      <c r="X14" s="79">
        <f aca="true" t="shared" si="3" ref="X14:X33">SUM(W14,Q14)</f>
        <v>14002</v>
      </c>
    </row>
    <row r="15" spans="1:24" ht="12.75">
      <c r="A15" s="76">
        <v>2</v>
      </c>
      <c r="B15" s="76">
        <v>1</v>
      </c>
      <c r="C15" s="4" t="s">
        <v>66</v>
      </c>
      <c r="D15" s="16" t="s">
        <v>44</v>
      </c>
      <c r="E15" s="16" t="s">
        <v>45</v>
      </c>
      <c r="F15" s="38">
        <v>3</v>
      </c>
      <c r="G15" s="38">
        <v>9</v>
      </c>
      <c r="H15" s="25">
        <v>19076</v>
      </c>
      <c r="I15" s="25">
        <v>33627</v>
      </c>
      <c r="J15" s="15">
        <v>4851</v>
      </c>
      <c r="K15" s="15">
        <v>8192</v>
      </c>
      <c r="L15" s="65">
        <f>(H15/I15*100)-100</f>
        <v>-43.271775656466524</v>
      </c>
      <c r="M15" s="15">
        <f t="shared" si="0"/>
        <v>2119.5555555555557</v>
      </c>
      <c r="N15" s="77">
        <v>9</v>
      </c>
      <c r="O15" s="23">
        <v>24913</v>
      </c>
      <c r="P15" s="23">
        <v>42937</v>
      </c>
      <c r="Q15" s="23">
        <v>6605</v>
      </c>
      <c r="R15" s="23">
        <v>10786</v>
      </c>
      <c r="S15" s="67">
        <f>(O15/P15*100)-100</f>
        <v>-41.97778140065678</v>
      </c>
      <c r="T15" s="81">
        <v>95044</v>
      </c>
      <c r="U15" s="15">
        <f t="shared" si="1"/>
        <v>2768.1111111111113</v>
      </c>
      <c r="V15" s="81">
        <f t="shared" si="2"/>
        <v>119957</v>
      </c>
      <c r="W15" s="81">
        <v>24212</v>
      </c>
      <c r="X15" s="82">
        <f t="shared" si="3"/>
        <v>30817</v>
      </c>
    </row>
    <row r="16" spans="1:24" ht="12.75">
      <c r="A16" s="76">
        <v>3</v>
      </c>
      <c r="B16" s="76" t="s">
        <v>51</v>
      </c>
      <c r="C16" s="4" t="s">
        <v>76</v>
      </c>
      <c r="D16" s="16" t="s">
        <v>77</v>
      </c>
      <c r="E16" s="16" t="s">
        <v>42</v>
      </c>
      <c r="F16" s="38">
        <v>1</v>
      </c>
      <c r="G16" s="38">
        <v>5</v>
      </c>
      <c r="H16" s="25">
        <v>11496</v>
      </c>
      <c r="I16" s="25"/>
      <c r="J16" s="88">
        <v>2853</v>
      </c>
      <c r="K16" s="88"/>
      <c r="L16" s="65"/>
      <c r="M16" s="15">
        <f t="shared" si="0"/>
        <v>2299.2</v>
      </c>
      <c r="N16" s="39">
        <v>5</v>
      </c>
      <c r="O16" s="23">
        <v>16037</v>
      </c>
      <c r="P16" s="23"/>
      <c r="Q16" s="23">
        <v>4040</v>
      </c>
      <c r="R16" s="23"/>
      <c r="S16" s="67"/>
      <c r="T16" s="81">
        <v>751</v>
      </c>
      <c r="U16" s="15">
        <f t="shared" si="1"/>
        <v>3207.4</v>
      </c>
      <c r="V16" s="81">
        <f t="shared" si="2"/>
        <v>16788</v>
      </c>
      <c r="W16" s="81">
        <v>194</v>
      </c>
      <c r="X16" s="82">
        <f t="shared" si="3"/>
        <v>4234</v>
      </c>
    </row>
    <row r="17" spans="1:24" ht="12.75">
      <c r="A17" s="76">
        <v>4</v>
      </c>
      <c r="B17" s="76" t="s">
        <v>51</v>
      </c>
      <c r="C17" s="4" t="s">
        <v>78</v>
      </c>
      <c r="D17" s="16" t="s">
        <v>79</v>
      </c>
      <c r="E17" s="16" t="s">
        <v>36</v>
      </c>
      <c r="F17" s="38">
        <v>1</v>
      </c>
      <c r="G17" s="38">
        <v>4</v>
      </c>
      <c r="H17" s="88">
        <v>8894</v>
      </c>
      <c r="I17" s="88"/>
      <c r="J17" s="87">
        <v>2196</v>
      </c>
      <c r="K17" s="87"/>
      <c r="L17" s="65"/>
      <c r="M17" s="15">
        <f t="shared" si="0"/>
        <v>2223.5</v>
      </c>
      <c r="N17" s="77">
        <v>4</v>
      </c>
      <c r="O17" s="15">
        <v>12489</v>
      </c>
      <c r="P17" s="15"/>
      <c r="Q17" s="15">
        <v>3267</v>
      </c>
      <c r="R17" s="15"/>
      <c r="S17" s="67"/>
      <c r="T17" s="81">
        <v>1077</v>
      </c>
      <c r="U17" s="15">
        <f t="shared" si="1"/>
        <v>3122.25</v>
      </c>
      <c r="V17" s="81">
        <f t="shared" si="2"/>
        <v>13566</v>
      </c>
      <c r="W17" s="81">
        <v>389</v>
      </c>
      <c r="X17" s="82">
        <f t="shared" si="3"/>
        <v>3656</v>
      </c>
    </row>
    <row r="18" spans="1:24" ht="13.5" customHeight="1">
      <c r="A18" s="76">
        <v>5</v>
      </c>
      <c r="B18" s="76">
        <v>4</v>
      </c>
      <c r="C18" s="4" t="s">
        <v>67</v>
      </c>
      <c r="D18" s="16" t="s">
        <v>68</v>
      </c>
      <c r="E18" s="16" t="s">
        <v>36</v>
      </c>
      <c r="F18" s="38">
        <v>3</v>
      </c>
      <c r="G18" s="38">
        <v>6</v>
      </c>
      <c r="H18" s="15">
        <v>7741</v>
      </c>
      <c r="I18" s="15">
        <v>11827</v>
      </c>
      <c r="J18" s="15">
        <v>1850</v>
      </c>
      <c r="K18" s="15">
        <v>2794</v>
      </c>
      <c r="L18" s="65">
        <f>(H18/I18*100)-100</f>
        <v>-34.54806798004566</v>
      </c>
      <c r="M18" s="15">
        <f t="shared" si="0"/>
        <v>1290.1666666666667</v>
      </c>
      <c r="N18" s="77">
        <v>6</v>
      </c>
      <c r="O18" s="23">
        <v>11300</v>
      </c>
      <c r="P18" s="23">
        <v>16609</v>
      </c>
      <c r="Q18" s="15">
        <v>2887</v>
      </c>
      <c r="R18" s="15">
        <v>4070</v>
      </c>
      <c r="S18" s="67">
        <f>(O18/P18*100)-100</f>
        <v>-31.964597507375515</v>
      </c>
      <c r="T18" s="81">
        <v>35223</v>
      </c>
      <c r="U18" s="15">
        <f t="shared" si="1"/>
        <v>1883.3333333333333</v>
      </c>
      <c r="V18" s="81">
        <f t="shared" si="2"/>
        <v>46523</v>
      </c>
      <c r="W18" s="81">
        <v>8612</v>
      </c>
      <c r="X18" s="82">
        <f t="shared" si="3"/>
        <v>11499</v>
      </c>
    </row>
    <row r="19" spans="1:24" ht="12.75">
      <c r="A19" s="76">
        <v>6</v>
      </c>
      <c r="B19" s="76">
        <v>2</v>
      </c>
      <c r="C19" s="4" t="s">
        <v>60</v>
      </c>
      <c r="D19" s="16" t="s">
        <v>46</v>
      </c>
      <c r="E19" s="16" t="s">
        <v>42</v>
      </c>
      <c r="F19" s="38">
        <v>6</v>
      </c>
      <c r="G19" s="38">
        <v>12</v>
      </c>
      <c r="H19" s="15">
        <v>6336</v>
      </c>
      <c r="I19" s="15">
        <v>15257</v>
      </c>
      <c r="J19" s="15">
        <v>1649</v>
      </c>
      <c r="K19" s="15">
        <v>3676</v>
      </c>
      <c r="L19" s="65">
        <f>(H19/I19*100)-100</f>
        <v>-58.47152126892574</v>
      </c>
      <c r="M19" s="15">
        <f t="shared" si="0"/>
        <v>528</v>
      </c>
      <c r="N19" s="77">
        <v>12</v>
      </c>
      <c r="O19" s="15">
        <v>9023</v>
      </c>
      <c r="P19" s="15">
        <v>19598</v>
      </c>
      <c r="Q19" s="15">
        <v>2359</v>
      </c>
      <c r="R19" s="15">
        <v>4819</v>
      </c>
      <c r="S19" s="67">
        <f>(O19/P19*100)-100</f>
        <v>-53.959587713031944</v>
      </c>
      <c r="T19" s="81">
        <v>195674</v>
      </c>
      <c r="U19" s="15">
        <f t="shared" si="1"/>
        <v>751.9166666666666</v>
      </c>
      <c r="V19" s="81">
        <f t="shared" si="2"/>
        <v>204697</v>
      </c>
      <c r="W19" s="81">
        <v>48074</v>
      </c>
      <c r="X19" s="82">
        <f t="shared" si="3"/>
        <v>50433</v>
      </c>
    </row>
    <row r="20" spans="1:24" ht="12.75">
      <c r="A20" s="76">
        <v>7</v>
      </c>
      <c r="B20" s="76" t="s">
        <v>51</v>
      </c>
      <c r="C20" s="4" t="s">
        <v>80</v>
      </c>
      <c r="D20" s="16" t="s">
        <v>44</v>
      </c>
      <c r="E20" s="16" t="s">
        <v>45</v>
      </c>
      <c r="F20" s="38">
        <v>1</v>
      </c>
      <c r="G20" s="38">
        <v>4</v>
      </c>
      <c r="H20" s="15">
        <v>4910</v>
      </c>
      <c r="I20" s="15"/>
      <c r="J20" s="25">
        <v>1155</v>
      </c>
      <c r="K20" s="25"/>
      <c r="L20" s="65"/>
      <c r="M20" s="15">
        <f t="shared" si="0"/>
        <v>1227.5</v>
      </c>
      <c r="N20" s="77">
        <v>4</v>
      </c>
      <c r="O20" s="23">
        <v>7157</v>
      </c>
      <c r="P20" s="23"/>
      <c r="Q20" s="23">
        <v>1778</v>
      </c>
      <c r="R20" s="23"/>
      <c r="S20" s="67"/>
      <c r="T20" s="81">
        <v>1410</v>
      </c>
      <c r="U20" s="15">
        <f t="shared" si="1"/>
        <v>1789.25</v>
      </c>
      <c r="V20" s="81">
        <f t="shared" si="2"/>
        <v>8567</v>
      </c>
      <c r="W20" s="81">
        <v>470</v>
      </c>
      <c r="X20" s="82">
        <f t="shared" si="3"/>
        <v>2248</v>
      </c>
    </row>
    <row r="21" spans="1:24" ht="12.75">
      <c r="A21" s="76">
        <v>8</v>
      </c>
      <c r="B21" s="76">
        <v>6</v>
      </c>
      <c r="C21" s="4" t="s">
        <v>69</v>
      </c>
      <c r="D21" s="16" t="s">
        <v>52</v>
      </c>
      <c r="E21" s="16" t="s">
        <v>53</v>
      </c>
      <c r="F21" s="38">
        <v>2</v>
      </c>
      <c r="G21" s="38">
        <v>4</v>
      </c>
      <c r="H21" s="15">
        <v>4819</v>
      </c>
      <c r="I21" s="15">
        <v>6215</v>
      </c>
      <c r="J21" s="23">
        <v>1186</v>
      </c>
      <c r="K21" s="23">
        <v>1502</v>
      </c>
      <c r="L21" s="65">
        <f aca="true" t="shared" si="4" ref="L21:L34">(H21/I21*100)-100</f>
        <v>-22.461786001609013</v>
      </c>
      <c r="M21" s="15">
        <f t="shared" si="0"/>
        <v>1204.75</v>
      </c>
      <c r="N21" s="77">
        <v>4</v>
      </c>
      <c r="O21" s="23">
        <v>7055</v>
      </c>
      <c r="P21" s="23">
        <v>8303</v>
      </c>
      <c r="Q21" s="23">
        <v>1852</v>
      </c>
      <c r="R21" s="23">
        <v>2085</v>
      </c>
      <c r="S21" s="67">
        <f aca="true" t="shared" si="5" ref="S21:S34">(O21/P21*100)-100</f>
        <v>-15.030711790918943</v>
      </c>
      <c r="T21" s="81">
        <v>8928</v>
      </c>
      <c r="U21" s="15">
        <f t="shared" si="1"/>
        <v>1763.75</v>
      </c>
      <c r="V21" s="81">
        <f t="shared" si="2"/>
        <v>15983</v>
      </c>
      <c r="W21" s="81">
        <v>2228</v>
      </c>
      <c r="X21" s="82">
        <f t="shared" si="3"/>
        <v>4080</v>
      </c>
    </row>
    <row r="22" spans="1:24" ht="12.75">
      <c r="A22" s="76">
        <v>9</v>
      </c>
      <c r="B22" s="76">
        <v>3</v>
      </c>
      <c r="C22" s="4" t="s">
        <v>56</v>
      </c>
      <c r="D22" s="16" t="s">
        <v>43</v>
      </c>
      <c r="E22" s="16" t="s">
        <v>36</v>
      </c>
      <c r="F22" s="38">
        <v>8</v>
      </c>
      <c r="G22" s="38">
        <v>21</v>
      </c>
      <c r="H22" s="15">
        <v>3422</v>
      </c>
      <c r="I22" s="15">
        <v>14841</v>
      </c>
      <c r="J22" s="89">
        <v>851</v>
      </c>
      <c r="K22" s="89">
        <v>3719</v>
      </c>
      <c r="L22" s="65">
        <f t="shared" si="4"/>
        <v>-76.94225456505626</v>
      </c>
      <c r="M22" s="15">
        <f t="shared" si="0"/>
        <v>162.95238095238096</v>
      </c>
      <c r="N22" s="39">
        <v>21</v>
      </c>
      <c r="O22" s="15">
        <v>4577</v>
      </c>
      <c r="P22" s="15">
        <v>16828</v>
      </c>
      <c r="Q22" s="15">
        <v>1199</v>
      </c>
      <c r="R22" s="15">
        <v>4232</v>
      </c>
      <c r="S22" s="67">
        <f t="shared" si="5"/>
        <v>-72.80128357499406</v>
      </c>
      <c r="T22" s="81">
        <v>505047</v>
      </c>
      <c r="U22" s="15">
        <f t="shared" si="1"/>
        <v>217.95238095238096</v>
      </c>
      <c r="V22" s="81">
        <f t="shared" si="2"/>
        <v>509624</v>
      </c>
      <c r="W22" s="81">
        <v>129476</v>
      </c>
      <c r="X22" s="82">
        <f t="shared" si="3"/>
        <v>130675</v>
      </c>
    </row>
    <row r="23" spans="1:24" ht="12.75">
      <c r="A23" s="76">
        <v>10</v>
      </c>
      <c r="B23" s="76">
        <v>5</v>
      </c>
      <c r="C23" s="4" t="s">
        <v>61</v>
      </c>
      <c r="D23" s="16" t="s">
        <v>47</v>
      </c>
      <c r="E23" s="16" t="s">
        <v>36</v>
      </c>
      <c r="F23" s="38">
        <v>6</v>
      </c>
      <c r="G23" s="38">
        <v>8</v>
      </c>
      <c r="H23" s="25">
        <v>3410</v>
      </c>
      <c r="I23" s="25">
        <v>7725</v>
      </c>
      <c r="J23" s="94">
        <v>841</v>
      </c>
      <c r="K23" s="94">
        <v>1918</v>
      </c>
      <c r="L23" s="65">
        <f t="shared" si="4"/>
        <v>-55.85760517799353</v>
      </c>
      <c r="M23" s="15">
        <f t="shared" si="0"/>
        <v>426.25</v>
      </c>
      <c r="N23" s="39">
        <v>8</v>
      </c>
      <c r="O23" s="80">
        <v>4306</v>
      </c>
      <c r="P23" s="80">
        <v>9804</v>
      </c>
      <c r="Q23" s="15">
        <v>1094</v>
      </c>
      <c r="R23" s="15">
        <v>2519</v>
      </c>
      <c r="S23" s="67">
        <f t="shared" si="5"/>
        <v>-56.07915136678906</v>
      </c>
      <c r="T23" s="81">
        <v>87065</v>
      </c>
      <c r="U23" s="15">
        <f t="shared" si="1"/>
        <v>538.25</v>
      </c>
      <c r="V23" s="81">
        <f t="shared" si="2"/>
        <v>91371</v>
      </c>
      <c r="W23" s="81">
        <v>22492</v>
      </c>
      <c r="X23" s="82">
        <f t="shared" si="3"/>
        <v>23586</v>
      </c>
    </row>
    <row r="24" spans="1:24" ht="12.75">
      <c r="A24" s="76">
        <v>11</v>
      </c>
      <c r="B24" s="76">
        <v>8</v>
      </c>
      <c r="C24" s="4" t="s">
        <v>54</v>
      </c>
      <c r="D24" s="16" t="s">
        <v>47</v>
      </c>
      <c r="E24" s="16" t="s">
        <v>48</v>
      </c>
      <c r="F24" s="38">
        <v>10</v>
      </c>
      <c r="G24" s="38">
        <v>2</v>
      </c>
      <c r="H24" s="25">
        <v>2436</v>
      </c>
      <c r="I24" s="25">
        <v>3021</v>
      </c>
      <c r="J24" s="25">
        <v>589</v>
      </c>
      <c r="K24" s="25">
        <v>740</v>
      </c>
      <c r="L24" s="65">
        <f t="shared" si="4"/>
        <v>-19.36444885799405</v>
      </c>
      <c r="M24" s="15">
        <f t="shared" si="0"/>
        <v>1218</v>
      </c>
      <c r="N24" s="39">
        <v>4</v>
      </c>
      <c r="O24" s="15">
        <v>3757</v>
      </c>
      <c r="P24" s="15">
        <v>4460</v>
      </c>
      <c r="Q24" s="15">
        <v>981</v>
      </c>
      <c r="R24" s="15">
        <v>1104</v>
      </c>
      <c r="S24" s="67">
        <f t="shared" si="5"/>
        <v>-15.762331838565018</v>
      </c>
      <c r="T24" s="81">
        <v>78393</v>
      </c>
      <c r="U24" s="15">
        <f t="shared" si="1"/>
        <v>939.25</v>
      </c>
      <c r="V24" s="81">
        <f t="shared" si="2"/>
        <v>82150</v>
      </c>
      <c r="W24" s="81">
        <v>19536</v>
      </c>
      <c r="X24" s="82">
        <f t="shared" si="3"/>
        <v>20517</v>
      </c>
    </row>
    <row r="25" spans="1:24" ht="12.75" customHeight="1">
      <c r="A25" s="52">
        <v>12</v>
      </c>
      <c r="B25" s="76">
        <v>10</v>
      </c>
      <c r="C25" s="4" t="s">
        <v>62</v>
      </c>
      <c r="D25" s="16" t="s">
        <v>47</v>
      </c>
      <c r="E25" s="16" t="s">
        <v>45</v>
      </c>
      <c r="F25" s="38">
        <v>6</v>
      </c>
      <c r="G25" s="38">
        <v>4</v>
      </c>
      <c r="H25" s="25">
        <v>1175</v>
      </c>
      <c r="I25" s="25">
        <v>1969</v>
      </c>
      <c r="J25" s="94">
        <v>225</v>
      </c>
      <c r="K25" s="94">
        <v>381</v>
      </c>
      <c r="L25" s="65">
        <f t="shared" si="4"/>
        <v>-40.32503809040122</v>
      </c>
      <c r="M25" s="15">
        <f t="shared" si="0"/>
        <v>293.75</v>
      </c>
      <c r="N25" s="77">
        <v>4</v>
      </c>
      <c r="O25" s="15">
        <v>1875</v>
      </c>
      <c r="P25" s="15">
        <v>2700</v>
      </c>
      <c r="Q25" s="25">
        <v>400</v>
      </c>
      <c r="R25" s="25">
        <v>548</v>
      </c>
      <c r="S25" s="67">
        <f t="shared" si="5"/>
        <v>-30.555555555555557</v>
      </c>
      <c r="T25" s="92">
        <v>34674</v>
      </c>
      <c r="U25" s="15">
        <f t="shared" si="1"/>
        <v>468.75</v>
      </c>
      <c r="V25" s="81">
        <f t="shared" si="2"/>
        <v>36549</v>
      </c>
      <c r="W25" s="81">
        <v>7504</v>
      </c>
      <c r="X25" s="82">
        <f t="shared" si="3"/>
        <v>7904</v>
      </c>
    </row>
    <row r="26" spans="1:24" ht="12.75" customHeight="1">
      <c r="A26" s="76">
        <v>13</v>
      </c>
      <c r="B26" s="76">
        <v>7</v>
      </c>
      <c r="C26" s="4" t="s">
        <v>64</v>
      </c>
      <c r="D26" s="16" t="s">
        <v>44</v>
      </c>
      <c r="E26" s="16" t="s">
        <v>45</v>
      </c>
      <c r="F26" s="38">
        <v>5</v>
      </c>
      <c r="G26" s="38">
        <v>8</v>
      </c>
      <c r="H26" s="15">
        <v>1104</v>
      </c>
      <c r="I26" s="15">
        <v>4740</v>
      </c>
      <c r="J26" s="87">
        <v>264</v>
      </c>
      <c r="K26" s="87">
        <v>1158</v>
      </c>
      <c r="L26" s="65">
        <f t="shared" si="4"/>
        <v>-76.70886075949367</v>
      </c>
      <c r="M26" s="15">
        <f t="shared" si="0"/>
        <v>138</v>
      </c>
      <c r="N26" s="77">
        <v>8</v>
      </c>
      <c r="O26" s="23">
        <v>1643</v>
      </c>
      <c r="P26" s="23">
        <v>6234</v>
      </c>
      <c r="Q26" s="23">
        <v>417</v>
      </c>
      <c r="R26" s="23">
        <v>1567</v>
      </c>
      <c r="S26" s="67">
        <f t="shared" si="5"/>
        <v>-73.64452999679179</v>
      </c>
      <c r="T26" s="83">
        <v>44706</v>
      </c>
      <c r="U26" s="15">
        <f t="shared" si="1"/>
        <v>205.375</v>
      </c>
      <c r="V26" s="81">
        <f t="shared" si="2"/>
        <v>46349</v>
      </c>
      <c r="W26" s="81">
        <v>11135</v>
      </c>
      <c r="X26" s="82">
        <f t="shared" si="3"/>
        <v>11552</v>
      </c>
    </row>
    <row r="27" spans="1:24" ht="12.75">
      <c r="A27" s="76">
        <v>14</v>
      </c>
      <c r="B27" s="76">
        <v>13</v>
      </c>
      <c r="C27" s="4" t="s">
        <v>55</v>
      </c>
      <c r="D27" s="16" t="s">
        <v>47</v>
      </c>
      <c r="E27" s="16" t="s">
        <v>48</v>
      </c>
      <c r="F27" s="38">
        <v>9</v>
      </c>
      <c r="G27" s="38">
        <v>8</v>
      </c>
      <c r="H27" s="15">
        <v>1077</v>
      </c>
      <c r="I27" s="15">
        <v>1475</v>
      </c>
      <c r="J27" s="88">
        <v>250</v>
      </c>
      <c r="K27" s="88">
        <v>314</v>
      </c>
      <c r="L27" s="65">
        <f t="shared" si="4"/>
        <v>-26.98305084745762</v>
      </c>
      <c r="M27" s="15">
        <f t="shared" si="0"/>
        <v>134.625</v>
      </c>
      <c r="N27" s="77">
        <v>8</v>
      </c>
      <c r="O27" s="15">
        <v>1471</v>
      </c>
      <c r="P27" s="15">
        <v>1955</v>
      </c>
      <c r="Q27" s="15">
        <v>357</v>
      </c>
      <c r="R27" s="15">
        <v>428</v>
      </c>
      <c r="S27" s="67">
        <f t="shared" si="5"/>
        <v>-24.75703324808184</v>
      </c>
      <c r="T27" s="93">
        <v>56121</v>
      </c>
      <c r="U27" s="15">
        <f t="shared" si="1"/>
        <v>183.875</v>
      </c>
      <c r="V27" s="81">
        <f t="shared" si="2"/>
        <v>57592</v>
      </c>
      <c r="W27" s="81">
        <v>14287</v>
      </c>
      <c r="X27" s="82">
        <f t="shared" si="3"/>
        <v>14644</v>
      </c>
    </row>
    <row r="28" spans="1:24" ht="12.75">
      <c r="A28" s="76">
        <v>15</v>
      </c>
      <c r="B28" s="76">
        <v>11</v>
      </c>
      <c r="C28" s="4" t="s">
        <v>57</v>
      </c>
      <c r="D28" s="16" t="s">
        <v>47</v>
      </c>
      <c r="E28" s="16" t="s">
        <v>45</v>
      </c>
      <c r="F28" s="38">
        <v>8</v>
      </c>
      <c r="G28" s="38">
        <v>3</v>
      </c>
      <c r="H28" s="25">
        <v>1162</v>
      </c>
      <c r="I28" s="25">
        <v>2195</v>
      </c>
      <c r="J28" s="15">
        <v>297</v>
      </c>
      <c r="K28" s="15">
        <v>561</v>
      </c>
      <c r="L28" s="65">
        <f t="shared" si="4"/>
        <v>-47.06150341685649</v>
      </c>
      <c r="M28" s="15">
        <f t="shared" si="0"/>
        <v>387.3333333333333</v>
      </c>
      <c r="N28" s="39">
        <v>3</v>
      </c>
      <c r="O28" s="15">
        <v>1436</v>
      </c>
      <c r="P28" s="15">
        <v>2626</v>
      </c>
      <c r="Q28" s="15">
        <v>380</v>
      </c>
      <c r="R28" s="15">
        <v>679</v>
      </c>
      <c r="S28" s="67">
        <f t="shared" si="5"/>
        <v>-45.31607006854531</v>
      </c>
      <c r="T28" s="93">
        <v>32433</v>
      </c>
      <c r="U28" s="15">
        <f t="shared" si="1"/>
        <v>478.6666666666667</v>
      </c>
      <c r="V28" s="81">
        <f t="shared" si="2"/>
        <v>33869</v>
      </c>
      <c r="W28" s="81">
        <v>8828</v>
      </c>
      <c r="X28" s="82">
        <f t="shared" si="3"/>
        <v>9208</v>
      </c>
    </row>
    <row r="29" spans="1:24" ht="12.75">
      <c r="A29" s="76">
        <v>16</v>
      </c>
      <c r="B29" s="76">
        <v>14</v>
      </c>
      <c r="C29" s="4" t="s">
        <v>70</v>
      </c>
      <c r="D29" s="16" t="s">
        <v>71</v>
      </c>
      <c r="E29" s="16" t="s">
        <v>72</v>
      </c>
      <c r="F29" s="38">
        <v>1</v>
      </c>
      <c r="G29" s="38">
        <v>1</v>
      </c>
      <c r="H29" s="25">
        <v>539</v>
      </c>
      <c r="I29" s="25">
        <v>995</v>
      </c>
      <c r="J29" s="94">
        <v>117</v>
      </c>
      <c r="K29" s="94">
        <v>209</v>
      </c>
      <c r="L29" s="65">
        <f t="shared" si="4"/>
        <v>-45.82914572864322</v>
      </c>
      <c r="M29" s="15">
        <f t="shared" si="0"/>
        <v>539</v>
      </c>
      <c r="N29" s="77">
        <v>1</v>
      </c>
      <c r="O29" s="80">
        <v>906</v>
      </c>
      <c r="P29" s="80">
        <v>1740</v>
      </c>
      <c r="Q29" s="80">
        <v>201</v>
      </c>
      <c r="R29" s="80">
        <v>622</v>
      </c>
      <c r="S29" s="67">
        <f t="shared" si="5"/>
        <v>-47.93103448275862</v>
      </c>
      <c r="T29" s="89">
        <v>1740</v>
      </c>
      <c r="U29" s="15">
        <f t="shared" si="1"/>
        <v>906</v>
      </c>
      <c r="V29" s="81">
        <f t="shared" si="2"/>
        <v>2646</v>
      </c>
      <c r="W29" s="81">
        <v>622</v>
      </c>
      <c r="X29" s="82">
        <f t="shared" si="3"/>
        <v>823</v>
      </c>
    </row>
    <row r="30" spans="1:24" ht="12.75">
      <c r="A30" s="76">
        <v>17</v>
      </c>
      <c r="B30" s="52">
        <v>12</v>
      </c>
      <c r="C30" s="4" t="s">
        <v>58</v>
      </c>
      <c r="D30" s="16" t="s">
        <v>47</v>
      </c>
      <c r="E30" s="16" t="s">
        <v>48</v>
      </c>
      <c r="F30" s="38">
        <v>8</v>
      </c>
      <c r="G30" s="38">
        <v>1</v>
      </c>
      <c r="H30" s="15">
        <v>572</v>
      </c>
      <c r="I30" s="15">
        <v>2014</v>
      </c>
      <c r="J30" s="25">
        <v>116</v>
      </c>
      <c r="K30" s="25">
        <v>428</v>
      </c>
      <c r="L30" s="65">
        <f t="shared" si="4"/>
        <v>-71.59880834160873</v>
      </c>
      <c r="M30" s="15">
        <f t="shared" si="0"/>
        <v>572</v>
      </c>
      <c r="N30" s="77">
        <v>1</v>
      </c>
      <c r="O30" s="15">
        <v>844</v>
      </c>
      <c r="P30" s="15">
        <v>2587</v>
      </c>
      <c r="Q30" s="15">
        <v>181</v>
      </c>
      <c r="R30" s="15">
        <v>560</v>
      </c>
      <c r="S30" s="67">
        <f t="shared" si="5"/>
        <v>-67.37533822960958</v>
      </c>
      <c r="T30" s="15">
        <v>32227</v>
      </c>
      <c r="U30" s="15">
        <f t="shared" si="1"/>
        <v>844</v>
      </c>
      <c r="V30" s="81">
        <f t="shared" si="2"/>
        <v>33071</v>
      </c>
      <c r="W30" s="81">
        <v>6801</v>
      </c>
      <c r="X30" s="82">
        <f t="shared" si="3"/>
        <v>6982</v>
      </c>
    </row>
    <row r="31" spans="1:24" ht="12.75">
      <c r="A31" s="76">
        <v>18</v>
      </c>
      <c r="B31" s="76">
        <v>9</v>
      </c>
      <c r="C31" s="4" t="s">
        <v>63</v>
      </c>
      <c r="D31" s="16" t="s">
        <v>52</v>
      </c>
      <c r="E31" s="16" t="s">
        <v>53</v>
      </c>
      <c r="F31" s="38">
        <v>6</v>
      </c>
      <c r="G31" s="38">
        <v>6</v>
      </c>
      <c r="H31" s="25">
        <v>608</v>
      </c>
      <c r="I31" s="25">
        <v>3091</v>
      </c>
      <c r="J31" s="23">
        <v>158</v>
      </c>
      <c r="K31" s="23">
        <v>829</v>
      </c>
      <c r="L31" s="65">
        <f t="shared" si="4"/>
        <v>-80.3299902944031</v>
      </c>
      <c r="M31" s="15">
        <f t="shared" si="0"/>
        <v>101.33333333333333</v>
      </c>
      <c r="N31" s="38">
        <v>6</v>
      </c>
      <c r="O31" s="23">
        <v>755</v>
      </c>
      <c r="P31" s="23">
        <v>3513</v>
      </c>
      <c r="Q31" s="23">
        <v>199</v>
      </c>
      <c r="R31" s="23">
        <v>965</v>
      </c>
      <c r="S31" s="67">
        <f t="shared" si="5"/>
        <v>-78.5083973811557</v>
      </c>
      <c r="T31" s="89">
        <v>31299</v>
      </c>
      <c r="U31" s="15">
        <f t="shared" si="1"/>
        <v>125.83333333333333</v>
      </c>
      <c r="V31" s="81">
        <f t="shared" si="2"/>
        <v>32054</v>
      </c>
      <c r="W31" s="81">
        <v>8530</v>
      </c>
      <c r="X31" s="82">
        <f t="shared" si="3"/>
        <v>8729</v>
      </c>
    </row>
    <row r="32" spans="1:24" ht="12.75">
      <c r="A32" s="76">
        <v>19</v>
      </c>
      <c r="B32" s="76">
        <v>17</v>
      </c>
      <c r="C32" s="4" t="s">
        <v>65</v>
      </c>
      <c r="D32" s="16" t="s">
        <v>47</v>
      </c>
      <c r="E32" s="16" t="s">
        <v>48</v>
      </c>
      <c r="F32" s="38">
        <v>4</v>
      </c>
      <c r="G32" s="38">
        <v>1</v>
      </c>
      <c r="H32" s="15">
        <v>163</v>
      </c>
      <c r="I32" s="15">
        <v>378</v>
      </c>
      <c r="J32" s="15">
        <v>38</v>
      </c>
      <c r="K32" s="15">
        <v>80</v>
      </c>
      <c r="L32" s="65">
        <f t="shared" si="4"/>
        <v>-56.87830687830688</v>
      </c>
      <c r="M32" s="15">
        <f t="shared" si="0"/>
        <v>163</v>
      </c>
      <c r="N32" s="77">
        <v>1</v>
      </c>
      <c r="O32" s="15">
        <v>361</v>
      </c>
      <c r="P32" s="15">
        <v>600</v>
      </c>
      <c r="Q32" s="15">
        <v>83</v>
      </c>
      <c r="R32" s="15">
        <v>132</v>
      </c>
      <c r="S32" s="67">
        <f t="shared" si="5"/>
        <v>-39.83333333333333</v>
      </c>
      <c r="T32" s="89">
        <v>4956</v>
      </c>
      <c r="U32" s="15">
        <f t="shared" si="1"/>
        <v>361</v>
      </c>
      <c r="V32" s="81">
        <f t="shared" si="2"/>
        <v>5317</v>
      </c>
      <c r="W32" s="81">
        <v>1387</v>
      </c>
      <c r="X32" s="82">
        <f t="shared" si="3"/>
        <v>1470</v>
      </c>
    </row>
    <row r="33" spans="1:24" ht="13.5" thickBot="1">
      <c r="A33" s="51">
        <v>20</v>
      </c>
      <c r="B33" s="76">
        <v>16</v>
      </c>
      <c r="C33" s="4" t="s">
        <v>59</v>
      </c>
      <c r="D33" s="16" t="s">
        <v>44</v>
      </c>
      <c r="E33" s="16" t="s">
        <v>45</v>
      </c>
      <c r="F33" s="38">
        <v>7</v>
      </c>
      <c r="G33" s="38">
        <v>6</v>
      </c>
      <c r="H33" s="15">
        <v>340</v>
      </c>
      <c r="I33" s="15">
        <v>802</v>
      </c>
      <c r="J33" s="23">
        <v>98</v>
      </c>
      <c r="K33" s="23">
        <v>208</v>
      </c>
      <c r="L33" s="65">
        <f t="shared" si="4"/>
        <v>-57.605985037406484</v>
      </c>
      <c r="M33" s="15">
        <f t="shared" si="0"/>
        <v>56.666666666666664</v>
      </c>
      <c r="N33" s="91">
        <v>6</v>
      </c>
      <c r="O33" s="23">
        <v>340</v>
      </c>
      <c r="P33" s="23">
        <v>1241</v>
      </c>
      <c r="Q33" s="23">
        <v>98</v>
      </c>
      <c r="R33" s="95">
        <v>321</v>
      </c>
      <c r="S33" s="67">
        <f t="shared" si="5"/>
        <v>-72.6027397260274</v>
      </c>
      <c r="T33" s="15">
        <v>95581</v>
      </c>
      <c r="U33" s="15">
        <f t="shared" si="1"/>
        <v>56.666666666666664</v>
      </c>
      <c r="V33" s="81">
        <f t="shared" si="2"/>
        <v>95921</v>
      </c>
      <c r="W33" s="81">
        <v>25342</v>
      </c>
      <c r="X33" s="82">
        <f t="shared" si="3"/>
        <v>25440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129</v>
      </c>
      <c r="H34" s="32">
        <f>SUM(H14:H33)</f>
        <v>126483</v>
      </c>
      <c r="I34" s="32">
        <v>111852</v>
      </c>
      <c r="J34" s="32">
        <f>SUM(J14:J33)</f>
        <v>29675</v>
      </c>
      <c r="K34" s="32">
        <v>27127</v>
      </c>
      <c r="L34" s="72">
        <f t="shared" si="4"/>
        <v>13.080678038837036</v>
      </c>
      <c r="M34" s="33">
        <f t="shared" si="0"/>
        <v>980.4883720930233</v>
      </c>
      <c r="N34" s="35">
        <f>SUM(N14:N33)</f>
        <v>131</v>
      </c>
      <c r="O34" s="32">
        <f>SUM(O14:O33)</f>
        <v>168486</v>
      </c>
      <c r="P34" s="32">
        <v>143823</v>
      </c>
      <c r="Q34" s="32">
        <f>SUM(Q14:Q33)</f>
        <v>41266</v>
      </c>
      <c r="R34" s="32">
        <v>35967</v>
      </c>
      <c r="S34" s="72">
        <f t="shared" si="5"/>
        <v>17.148161281575284</v>
      </c>
      <c r="T34" s="84">
        <f>SUM(T14:T33)</f>
        <v>1345174</v>
      </c>
      <c r="U34" s="33">
        <f t="shared" si="1"/>
        <v>1286.1526717557251</v>
      </c>
      <c r="V34" s="86">
        <f>SUM(V14:V33)</f>
        <v>1513660</v>
      </c>
      <c r="W34" s="85">
        <f>SUM(W14:W33)</f>
        <v>341233</v>
      </c>
      <c r="X34" s="36">
        <f>SUM(X14:X33)</f>
        <v>382499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30 - Jan   01 - Feb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5">
        <f>'WEEKLY COMPETITIVE REPORT'!X4</f>
        <v>0.7767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29 - Jan   04 - Feb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5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39849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50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BOLT</v>
      </c>
      <c r="D14" s="4" t="str">
        <f>'WEEKLY COMPETITIVE REPORT'!D14</f>
        <v>WDI</v>
      </c>
      <c r="E14" s="4" t="str">
        <f>'WEEKLY COMPETITIVE REPORT'!E14</f>
        <v>CENEX</v>
      </c>
      <c r="F14" s="38">
        <f>'WEEKLY COMPETITIVE REPORT'!F14</f>
        <v>1</v>
      </c>
      <c r="G14" s="38">
        <f>'WEEKLY COMPETITIVE REPORT'!G14</f>
        <v>16</v>
      </c>
      <c r="H14" s="15">
        <f>'WEEKLY COMPETITIVE REPORT'!H14/X4</f>
        <v>60773.78653276684</v>
      </c>
      <c r="I14" s="15">
        <f>'WEEKLY COMPETITIVE REPORT'!I14/X4</f>
        <v>0</v>
      </c>
      <c r="J14" s="23">
        <f>'WEEKLY COMPETITIVE REPORT'!J14</f>
        <v>10091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3798.3616582979275</v>
      </c>
      <c r="N14" s="38">
        <f>'WEEKLY COMPETITIVE REPORT'!N14</f>
        <v>16</v>
      </c>
      <c r="O14" s="15">
        <f>'WEEKLY COMPETITIVE REPORT'!O14/X4</f>
        <v>74985.1937685078</v>
      </c>
      <c r="P14" s="15">
        <f>'WEEKLY COMPETITIVE REPORT'!P14/X4</f>
        <v>0</v>
      </c>
      <c r="Q14" s="23">
        <f>'WEEKLY COMPETITIVE REPORT'!Q14</f>
        <v>12888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3637.1829535213083</v>
      </c>
      <c r="U14" s="15">
        <f aca="true" t="shared" si="1" ref="U14:U20">O14/N14</f>
        <v>4686.574610531738</v>
      </c>
      <c r="V14" s="26">
        <f aca="true" t="shared" si="2" ref="V14:V20">O14+T14</f>
        <v>78622.3767220291</v>
      </c>
      <c r="W14" s="23">
        <f>'WEEKLY COMPETITIVE REPORT'!W14</f>
        <v>1114</v>
      </c>
      <c r="X14" s="57">
        <f>'WEEKLY COMPETITIVE REPORT'!X14</f>
        <v>14002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YES MAN</v>
      </c>
      <c r="D15" s="4" t="str">
        <f>'WEEKLY COMPETITIVE REPORT'!D15</f>
        <v>WB</v>
      </c>
      <c r="E15" s="4" t="str">
        <f>'WEEKLY COMPETITIVE REPORT'!E15</f>
        <v>Blitz</v>
      </c>
      <c r="F15" s="38">
        <f>'WEEKLY COMPETITIVE REPORT'!F15</f>
        <v>3</v>
      </c>
      <c r="G15" s="38">
        <f>'WEEKLY COMPETITIVE REPORT'!G15</f>
        <v>9</v>
      </c>
      <c r="H15" s="15">
        <f>'WEEKLY COMPETITIVE REPORT'!H15/X4</f>
        <v>24560.319299600877</v>
      </c>
      <c r="I15" s="15">
        <f>'WEEKLY COMPETITIVE REPORT'!I15/X4</f>
        <v>43294.708381614524</v>
      </c>
      <c r="J15" s="23">
        <f>'WEEKLY COMPETITIVE REPORT'!J15</f>
        <v>4851</v>
      </c>
      <c r="K15" s="23">
        <f>'WEEKLY COMPETITIVE REPORT'!K15</f>
        <v>8192</v>
      </c>
      <c r="L15" s="65">
        <f>'WEEKLY COMPETITIVE REPORT'!L15</f>
        <v>-43.271775656466524</v>
      </c>
      <c r="M15" s="15">
        <f t="shared" si="0"/>
        <v>2728.9243666223197</v>
      </c>
      <c r="N15" s="38">
        <f>'WEEKLY COMPETITIVE REPORT'!N15</f>
        <v>9</v>
      </c>
      <c r="O15" s="15">
        <f>'WEEKLY COMPETITIVE REPORT'!O15/X4</f>
        <v>32075.447405690746</v>
      </c>
      <c r="P15" s="15">
        <f>'WEEKLY COMPETITIVE REPORT'!P15/X4</f>
        <v>55281.31839835201</v>
      </c>
      <c r="Q15" s="23">
        <f>'WEEKLY COMPETITIVE REPORT'!Q15</f>
        <v>6605</v>
      </c>
      <c r="R15" s="23">
        <f>'WEEKLY COMPETITIVE REPORT'!R15</f>
        <v>10786</v>
      </c>
      <c r="S15" s="65">
        <f>'WEEKLY COMPETITIVE REPORT'!S15</f>
        <v>-41.97778140065678</v>
      </c>
      <c r="T15" s="15">
        <f>'WEEKLY COMPETITIVE REPORT'!T15/X4</f>
        <v>122368.9970387537</v>
      </c>
      <c r="U15" s="15">
        <f t="shared" si="1"/>
        <v>3563.938600632305</v>
      </c>
      <c r="V15" s="26">
        <f t="shared" si="2"/>
        <v>154444.44444444444</v>
      </c>
      <c r="W15" s="23">
        <f>'WEEKLY COMPETITIVE REPORT'!W15</f>
        <v>24212</v>
      </c>
      <c r="X15" s="57">
        <f>'WEEKLY COMPETITIVE REPORT'!X15</f>
        <v>30817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UNDERWORLD: RISE of the LYCANS</v>
      </c>
      <c r="D16" s="4" t="str">
        <f>'WEEKLY COMPETITIVE REPORT'!D16</f>
        <v>SONY</v>
      </c>
      <c r="E16" s="4" t="str">
        <f>'WEEKLY COMPETITIVE REPORT'!E16</f>
        <v>CF</v>
      </c>
      <c r="F16" s="38">
        <f>'WEEKLY COMPETITIVE REPORT'!F16</f>
        <v>1</v>
      </c>
      <c r="G16" s="38">
        <f>'WEEKLY COMPETITIVE REPORT'!G16</f>
        <v>5</v>
      </c>
      <c r="H16" s="15">
        <f>'WEEKLY COMPETITIVE REPORT'!H16/X4</f>
        <v>14801.081498648127</v>
      </c>
      <c r="I16" s="15">
        <f>'WEEKLY COMPETITIVE REPORT'!I16/X4</f>
        <v>0</v>
      </c>
      <c r="J16" s="23">
        <f>'WEEKLY COMPETITIVE REPORT'!J16</f>
        <v>2853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2960.2162997296255</v>
      </c>
      <c r="N16" s="38">
        <f>'WEEKLY COMPETITIVE REPORT'!N16</f>
        <v>5</v>
      </c>
      <c r="O16" s="15">
        <f>'WEEKLY COMPETITIVE REPORT'!O16/X4</f>
        <v>20647.611690485388</v>
      </c>
      <c r="P16" s="15">
        <f>'WEEKLY COMPETITIVE REPORT'!P16/X4</f>
        <v>0</v>
      </c>
      <c r="Q16" s="23">
        <f>'WEEKLY COMPETITIVE REPORT'!Q16</f>
        <v>4040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966.9112913608859</v>
      </c>
      <c r="U16" s="15">
        <f t="shared" si="1"/>
        <v>4129.522338097077</v>
      </c>
      <c r="V16" s="26">
        <f t="shared" si="2"/>
        <v>21614.522981846272</v>
      </c>
      <c r="W16" s="23">
        <f>'WEEKLY COMPETITIVE REPORT'!W16</f>
        <v>194</v>
      </c>
      <c r="X16" s="57">
        <f>'WEEKLY COMPETITIVE REPORT'!X16</f>
        <v>4234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REVOLUTIONARY ROAD</v>
      </c>
      <c r="D17" s="4" t="str">
        <f>'WEEKLY COMPETITIVE REPORT'!D17</f>
        <v>PAR</v>
      </c>
      <c r="E17" s="4" t="str">
        <f>'WEEKLY COMPETITIVE REPORT'!E17</f>
        <v>Karantanija</v>
      </c>
      <c r="F17" s="38">
        <f>'WEEKLY COMPETITIVE REPORT'!F17</f>
        <v>1</v>
      </c>
      <c r="G17" s="38">
        <f>'WEEKLY COMPETITIVE REPORT'!G17</f>
        <v>4</v>
      </c>
      <c r="H17" s="15">
        <f>'WEEKLY COMPETITIVE REPORT'!H17/X4</f>
        <v>11451.010686236643</v>
      </c>
      <c r="I17" s="15">
        <f>'WEEKLY COMPETITIVE REPORT'!I17/X4</f>
        <v>0</v>
      </c>
      <c r="J17" s="23">
        <f>'WEEKLY COMPETITIVE REPORT'!J17</f>
        <v>2196</v>
      </c>
      <c r="K17" s="23">
        <f>'WEEKLY COMPETITIVE REPORT'!K17</f>
        <v>0</v>
      </c>
      <c r="L17" s="65">
        <f>'WEEKLY COMPETITIVE REPORT'!L17</f>
        <v>0</v>
      </c>
      <c r="M17" s="15">
        <f t="shared" si="0"/>
        <v>2862.7526715591607</v>
      </c>
      <c r="N17" s="38">
        <f>'WEEKLY COMPETITIVE REPORT'!N17</f>
        <v>4</v>
      </c>
      <c r="O17" s="15">
        <f>'WEEKLY COMPETITIVE REPORT'!O17/X4</f>
        <v>16079.56740054075</v>
      </c>
      <c r="P17" s="15">
        <f>'WEEKLY COMPETITIVE REPORT'!P17/X4</f>
        <v>0</v>
      </c>
      <c r="Q17" s="23">
        <f>'WEEKLY COMPETITIVE REPORT'!Q17</f>
        <v>3267</v>
      </c>
      <c r="R17" s="23">
        <f>'WEEKLY COMPETITIVE REPORT'!R17</f>
        <v>0</v>
      </c>
      <c r="S17" s="65">
        <f>'WEEKLY COMPETITIVE REPORT'!S17</f>
        <v>0</v>
      </c>
      <c r="T17" s="15">
        <f>'WEEKLY COMPETITIVE REPORT'!T17/X4</f>
        <v>1386.6357667052916</v>
      </c>
      <c r="U17" s="15">
        <f t="shared" si="1"/>
        <v>4019.8918501351877</v>
      </c>
      <c r="V17" s="26">
        <f t="shared" si="2"/>
        <v>17466.203167246043</v>
      </c>
      <c r="W17" s="23">
        <f>'WEEKLY COMPETITIVE REPORT'!W17</f>
        <v>389</v>
      </c>
      <c r="X17" s="57">
        <f>'WEEKLY COMPETITIVE REPORT'!X17</f>
        <v>3656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CHANGELING</v>
      </c>
      <c r="D18" s="4" t="str">
        <f>'WEEKLY COMPETITIVE REPORT'!D18</f>
        <v>UNI</v>
      </c>
      <c r="E18" s="4" t="str">
        <f>'WEEKLY COMPETITIVE REPORT'!E18</f>
        <v>Karantanija</v>
      </c>
      <c r="F18" s="38">
        <f>'WEEKLY COMPETITIVE REPORT'!F18</f>
        <v>3</v>
      </c>
      <c r="G18" s="38">
        <f>'WEEKLY COMPETITIVE REPORT'!G18</f>
        <v>6</v>
      </c>
      <c r="H18" s="15">
        <f>'WEEKLY COMPETITIVE REPORT'!H18/X4</f>
        <v>9966.525041843699</v>
      </c>
      <c r="I18" s="15">
        <f>'WEEKLY COMPETITIVE REPORT'!I18/X4</f>
        <v>15227.243465945669</v>
      </c>
      <c r="J18" s="23">
        <f>'WEEKLY COMPETITIVE REPORT'!J18</f>
        <v>1850</v>
      </c>
      <c r="K18" s="23">
        <f>'WEEKLY COMPETITIVE REPORT'!K18</f>
        <v>2794</v>
      </c>
      <c r="L18" s="65">
        <f>'WEEKLY COMPETITIVE REPORT'!L18</f>
        <v>-34.54806798004566</v>
      </c>
      <c r="M18" s="15">
        <f t="shared" si="0"/>
        <v>1661.0875069739498</v>
      </c>
      <c r="N18" s="38">
        <f>'WEEKLY COMPETITIVE REPORT'!N18</f>
        <v>6</v>
      </c>
      <c r="O18" s="15">
        <f>'WEEKLY COMPETITIVE REPORT'!O18/X4</f>
        <v>14548.731814085233</v>
      </c>
      <c r="P18" s="15">
        <f>'WEEKLY COMPETITIVE REPORT'!P18/X4</f>
        <v>21384.06076992404</v>
      </c>
      <c r="Q18" s="23">
        <f>'WEEKLY COMPETITIVE REPORT'!Q18</f>
        <v>2887</v>
      </c>
      <c r="R18" s="23">
        <f>'WEEKLY COMPETITIVE REPORT'!R18</f>
        <v>4070</v>
      </c>
      <c r="S18" s="65">
        <f>'WEEKLY COMPETITIVE REPORT'!S18</f>
        <v>-31.964597507375515</v>
      </c>
      <c r="T18" s="15">
        <f>'WEEKLY COMPETITIVE REPORT'!T18/X4</f>
        <v>45349.55581305524</v>
      </c>
      <c r="U18" s="15">
        <f t="shared" si="1"/>
        <v>2424.788635680872</v>
      </c>
      <c r="V18" s="26">
        <f t="shared" si="2"/>
        <v>59898.28762714047</v>
      </c>
      <c r="W18" s="23">
        <f>'WEEKLY COMPETITIVE REPORT'!W18</f>
        <v>8612</v>
      </c>
      <c r="X18" s="57">
        <f>'WEEKLY COMPETITIVE REPORT'!X18</f>
        <v>11499</v>
      </c>
    </row>
    <row r="19" spans="1:24" ht="12.75">
      <c r="A19" s="51">
        <v>6</v>
      </c>
      <c r="B19" s="4">
        <f>'WEEKLY COMPETITIVE REPORT'!B19</f>
        <v>2</v>
      </c>
      <c r="C19" s="4" t="str">
        <f>'WEEKLY COMPETITIVE REPORT'!C19</f>
        <v>AUSTRALIA</v>
      </c>
      <c r="D19" s="4" t="str">
        <f>'WEEKLY COMPETITIVE REPORT'!D19</f>
        <v>FOX</v>
      </c>
      <c r="E19" s="4" t="str">
        <f>'WEEKLY COMPETITIVE REPORT'!E19</f>
        <v>CF</v>
      </c>
      <c r="F19" s="38">
        <f>'WEEKLY COMPETITIVE REPORT'!F19</f>
        <v>6</v>
      </c>
      <c r="G19" s="38">
        <f>'WEEKLY COMPETITIVE REPORT'!G19</f>
        <v>12</v>
      </c>
      <c r="H19" s="15">
        <f>'WEEKLY COMPETITIVE REPORT'!H19/X4</f>
        <v>8157.589803012746</v>
      </c>
      <c r="I19" s="15">
        <f>'WEEKLY COMPETITIVE REPORT'!I19/X4</f>
        <v>19643.362945796318</v>
      </c>
      <c r="J19" s="23">
        <f>'WEEKLY COMPETITIVE REPORT'!J19</f>
        <v>1649</v>
      </c>
      <c r="K19" s="23">
        <f>'WEEKLY COMPETITIVE REPORT'!K19</f>
        <v>3676</v>
      </c>
      <c r="L19" s="65">
        <f>'WEEKLY COMPETITIVE REPORT'!L19</f>
        <v>-58.47152126892574</v>
      </c>
      <c r="M19" s="15">
        <f t="shared" si="0"/>
        <v>679.7991502510622</v>
      </c>
      <c r="N19" s="38">
        <f>'WEEKLY COMPETITIVE REPORT'!N19</f>
        <v>12</v>
      </c>
      <c r="O19" s="15">
        <f>'WEEKLY COMPETITIVE REPORT'!O19/X4</f>
        <v>11617.097978627527</v>
      </c>
      <c r="P19" s="15">
        <f>'WEEKLY COMPETITIVE REPORT'!P19/X4</f>
        <v>25232.393459508177</v>
      </c>
      <c r="Q19" s="23">
        <f>'WEEKLY COMPETITIVE REPORT'!Q19</f>
        <v>2359</v>
      </c>
      <c r="R19" s="23">
        <f>'WEEKLY COMPETITIVE REPORT'!R19</f>
        <v>4819</v>
      </c>
      <c r="S19" s="65">
        <f>'WEEKLY COMPETITIVE REPORT'!S19</f>
        <v>-53.959587713031944</v>
      </c>
      <c r="T19" s="15">
        <f>'WEEKLY COMPETITIVE REPORT'!T19/X4</f>
        <v>251929.9600875499</v>
      </c>
      <c r="U19" s="15">
        <f t="shared" si="1"/>
        <v>968.0914982189606</v>
      </c>
      <c r="V19" s="26">
        <f t="shared" si="2"/>
        <v>263547.0580661774</v>
      </c>
      <c r="W19" s="23">
        <f>'WEEKLY COMPETITIVE REPORT'!W19</f>
        <v>48074</v>
      </c>
      <c r="X19" s="57">
        <f>'WEEKLY COMPETITIVE REPORT'!X19</f>
        <v>50433</v>
      </c>
    </row>
    <row r="20" spans="1:24" ht="12.75">
      <c r="A20" s="52">
        <v>7</v>
      </c>
      <c r="B20" s="4" t="str">
        <f>'WEEKLY COMPETITIVE REPORT'!B20</f>
        <v>New</v>
      </c>
      <c r="C20" s="4" t="str">
        <f>'WEEKLY COMPETITIVE REPORT'!C20</f>
        <v>PRIDE and GLORY</v>
      </c>
      <c r="D20" s="4" t="str">
        <f>'WEEKLY COMPETITIVE REPORT'!D20</f>
        <v>WB</v>
      </c>
      <c r="E20" s="4" t="str">
        <f>'WEEKLY COMPETITIVE REPORT'!E20</f>
        <v>Blitz</v>
      </c>
      <c r="F20" s="38">
        <f>'WEEKLY COMPETITIVE REPORT'!F20</f>
        <v>1</v>
      </c>
      <c r="G20" s="38">
        <f>'WEEKLY COMPETITIVE REPORT'!G20</f>
        <v>4</v>
      </c>
      <c r="H20" s="15">
        <f>'WEEKLY COMPETITIVE REPORT'!H20/X4</f>
        <v>6321.617097978628</v>
      </c>
      <c r="I20" s="15">
        <f>'WEEKLY COMPETITIVE REPORT'!I20/X4</f>
        <v>0</v>
      </c>
      <c r="J20" s="23">
        <f>'WEEKLY COMPETITIVE REPORT'!J20</f>
        <v>1155</v>
      </c>
      <c r="K20" s="23">
        <f>'WEEKLY COMPETITIVE REPORT'!K20</f>
        <v>0</v>
      </c>
      <c r="L20" s="65">
        <f>'WEEKLY COMPETITIVE REPORT'!L20</f>
        <v>0</v>
      </c>
      <c r="M20" s="15">
        <f t="shared" si="0"/>
        <v>1580.404274494657</v>
      </c>
      <c r="N20" s="38">
        <f>'WEEKLY COMPETITIVE REPORT'!N20</f>
        <v>4</v>
      </c>
      <c r="O20" s="15">
        <f>'WEEKLY COMPETITIVE REPORT'!O20/X4</f>
        <v>9214.625981717523</v>
      </c>
      <c r="P20" s="15">
        <f>'WEEKLY COMPETITIVE REPORT'!P20/X4</f>
        <v>0</v>
      </c>
      <c r="Q20" s="23">
        <f>'WEEKLY COMPETITIVE REPORT'!Q20</f>
        <v>1778</v>
      </c>
      <c r="R20" s="23">
        <f>'WEEKLY COMPETITIVE REPORT'!R20</f>
        <v>0</v>
      </c>
      <c r="S20" s="65">
        <f>'WEEKLY COMPETITIVE REPORT'!S20</f>
        <v>0</v>
      </c>
      <c r="T20" s="15">
        <f>'WEEKLY COMPETITIVE REPORT'!T20/X4</f>
        <v>1815.3727307840866</v>
      </c>
      <c r="U20" s="15">
        <f t="shared" si="1"/>
        <v>2303.656495429381</v>
      </c>
      <c r="V20" s="26">
        <f t="shared" si="2"/>
        <v>11029.99871250161</v>
      </c>
      <c r="W20" s="23">
        <f>'WEEKLY COMPETITIVE REPORT'!W20</f>
        <v>470</v>
      </c>
      <c r="X20" s="57">
        <f>'WEEKLY COMPETITIVE REPORT'!X20</f>
        <v>2248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DOUBT</v>
      </c>
      <c r="D21" s="4" t="str">
        <f>'WEEKLY COMPETITIVE REPORT'!D21</f>
        <v>WDI</v>
      </c>
      <c r="E21" s="4" t="str">
        <f>'WEEKLY COMPETITIVE REPORT'!E21</f>
        <v>CENEX</v>
      </c>
      <c r="F21" s="38">
        <f>'WEEKLY COMPETITIVE REPORT'!F21</f>
        <v>2</v>
      </c>
      <c r="G21" s="38">
        <f>'WEEKLY COMPETITIVE REPORT'!G21</f>
        <v>4</v>
      </c>
      <c r="H21" s="15">
        <f>'WEEKLY COMPETITIVE REPORT'!H21/X4</f>
        <v>6204.454744431569</v>
      </c>
      <c r="I21" s="15">
        <f>'WEEKLY COMPETITIVE REPORT'!I21/X4</f>
        <v>8001.8024977468785</v>
      </c>
      <c r="J21" s="23">
        <f>'WEEKLY COMPETITIVE REPORT'!J21</f>
        <v>1186</v>
      </c>
      <c r="K21" s="23">
        <f>'WEEKLY COMPETITIVE REPORT'!K21</f>
        <v>1502</v>
      </c>
      <c r="L21" s="65">
        <f>'WEEKLY COMPETITIVE REPORT'!L21</f>
        <v>-22.461786001609013</v>
      </c>
      <c r="M21" s="15">
        <f aca="true" t="shared" si="3" ref="M21:M33">H21/G21</f>
        <v>1551.1136861078924</v>
      </c>
      <c r="N21" s="38">
        <f>'WEEKLY COMPETITIVE REPORT'!N21</f>
        <v>4</v>
      </c>
      <c r="O21" s="15">
        <f>'WEEKLY COMPETITIVE REPORT'!O21/X4</f>
        <v>9083.30114587357</v>
      </c>
      <c r="P21" s="15">
        <f>'WEEKLY COMPETITIVE REPORT'!P21/X4</f>
        <v>10690.099137376079</v>
      </c>
      <c r="Q21" s="23">
        <f>'WEEKLY COMPETITIVE REPORT'!Q21</f>
        <v>1852</v>
      </c>
      <c r="R21" s="23">
        <f>'WEEKLY COMPETITIVE REPORT'!R21</f>
        <v>2085</v>
      </c>
      <c r="S21" s="65">
        <f>'WEEKLY COMPETITIVE REPORT'!S21</f>
        <v>-15.030711790918943</v>
      </c>
      <c r="T21" s="15">
        <f>'WEEKLY COMPETITIVE REPORT'!T21/X4</f>
        <v>11494.785631517962</v>
      </c>
      <c r="U21" s="15">
        <f aca="true" t="shared" si="4" ref="U21:U33">O21/N21</f>
        <v>2270.8252864683923</v>
      </c>
      <c r="V21" s="26">
        <f aca="true" t="shared" si="5" ref="V21:V33">O21+T21</f>
        <v>20578.08677739153</v>
      </c>
      <c r="W21" s="23">
        <f>'WEEKLY COMPETITIVE REPORT'!W21</f>
        <v>2228</v>
      </c>
      <c r="X21" s="57">
        <f>'WEEKLY COMPETITIVE REPORT'!X21</f>
        <v>4080</v>
      </c>
    </row>
    <row r="22" spans="1:24" ht="12.75">
      <c r="A22" s="51">
        <v>9</v>
      </c>
      <c r="B22" s="4">
        <f>'WEEKLY COMPETITIVE REPORT'!B22</f>
        <v>3</v>
      </c>
      <c r="C22" s="4" t="str">
        <f>'WEEKLY COMPETITIVE REPORT'!C22</f>
        <v>MADAGASCAR 2</v>
      </c>
      <c r="D22" s="4" t="str">
        <f>'WEEKLY COMPETITIVE REPORT'!D22</f>
        <v>UIP</v>
      </c>
      <c r="E22" s="4" t="str">
        <f>'WEEKLY COMPETITIVE REPORT'!E22</f>
        <v>Karantanija</v>
      </c>
      <c r="F22" s="38">
        <f>'WEEKLY COMPETITIVE REPORT'!F22</f>
        <v>8</v>
      </c>
      <c r="G22" s="38">
        <f>'WEEKLY COMPETITIVE REPORT'!G22</f>
        <v>21</v>
      </c>
      <c r="H22" s="15">
        <f>'WEEKLY COMPETITIVE REPORT'!H22/X4</f>
        <v>4405.8194927256345</v>
      </c>
      <c r="I22" s="15">
        <f>'WEEKLY COMPETITIVE REPORT'!I22/X4</f>
        <v>19107.763615295484</v>
      </c>
      <c r="J22" s="23">
        <f>'WEEKLY COMPETITIVE REPORT'!J22</f>
        <v>851</v>
      </c>
      <c r="K22" s="23">
        <f>'WEEKLY COMPETITIVE REPORT'!K22</f>
        <v>3719</v>
      </c>
      <c r="L22" s="65">
        <f>'WEEKLY COMPETITIVE REPORT'!L22</f>
        <v>-76.94225456505626</v>
      </c>
      <c r="M22" s="15">
        <f t="shared" si="3"/>
        <v>209.80092822503022</v>
      </c>
      <c r="N22" s="38">
        <f>'WEEKLY COMPETITIVE REPORT'!N22</f>
        <v>21</v>
      </c>
      <c r="O22" s="15">
        <f>'WEEKLY COMPETITIVE REPORT'!O22/X4</f>
        <v>5892.880133899833</v>
      </c>
      <c r="P22" s="15">
        <f>'WEEKLY COMPETITIVE REPORT'!P22/X4</f>
        <v>21666.022917471353</v>
      </c>
      <c r="Q22" s="23">
        <f>'WEEKLY COMPETITIVE REPORT'!Q22</f>
        <v>1199</v>
      </c>
      <c r="R22" s="23">
        <f>'WEEKLY COMPETITIVE REPORT'!R22</f>
        <v>4232</v>
      </c>
      <c r="S22" s="65">
        <f>'WEEKLY COMPETITIVE REPORT'!S22</f>
        <v>-72.80128357499406</v>
      </c>
      <c r="T22" s="15">
        <f>'WEEKLY COMPETITIVE REPORT'!T22/X4</f>
        <v>650247.1996910004</v>
      </c>
      <c r="U22" s="15">
        <f t="shared" si="4"/>
        <v>280.61333970951586</v>
      </c>
      <c r="V22" s="26">
        <f t="shared" si="5"/>
        <v>656140.0798249003</v>
      </c>
      <c r="W22" s="23">
        <f>'WEEKLY COMPETITIVE REPORT'!W22</f>
        <v>129476</v>
      </c>
      <c r="X22" s="57">
        <f>'WEEKLY COMPETITIVE REPORT'!X22</f>
        <v>130675</v>
      </c>
    </row>
    <row r="23" spans="1:24" ht="12.75">
      <c r="A23" s="51">
        <v>10</v>
      </c>
      <c r="B23" s="4">
        <f>'WEEKLY COMPETITIVE REPORT'!B23</f>
        <v>5</v>
      </c>
      <c r="C23" s="4" t="str">
        <f>'WEEKLY COMPETITIVE REPORT'!C23</f>
        <v>ROLE MODELS</v>
      </c>
      <c r="D23" s="4" t="str">
        <f>'WEEKLY COMPETITIVE REPORT'!D23</f>
        <v>INDEP</v>
      </c>
      <c r="E23" s="4" t="str">
        <f>'WEEKLY COMPETITIVE REPORT'!E23</f>
        <v>Karantanija</v>
      </c>
      <c r="F23" s="38">
        <f>'WEEKLY COMPETITIVE REPORT'!F23</f>
        <v>6</v>
      </c>
      <c r="G23" s="38">
        <f>'WEEKLY COMPETITIVE REPORT'!G23</f>
        <v>8</v>
      </c>
      <c r="H23" s="15">
        <f>'WEEKLY COMPETITIVE REPORT'!H23/X4</f>
        <v>4390.36951203811</v>
      </c>
      <c r="I23" s="15">
        <f>'WEEKLY COMPETITIVE REPORT'!I23/X4</f>
        <v>9945.925067593666</v>
      </c>
      <c r="J23" s="23">
        <f>'WEEKLY COMPETITIVE REPORT'!J23</f>
        <v>841</v>
      </c>
      <c r="K23" s="23">
        <f>'WEEKLY COMPETITIVE REPORT'!K23</f>
        <v>1918</v>
      </c>
      <c r="L23" s="65">
        <f>'WEEKLY COMPETITIVE REPORT'!L23</f>
        <v>-55.85760517799353</v>
      </c>
      <c r="M23" s="15">
        <f t="shared" si="3"/>
        <v>548.7961890047637</v>
      </c>
      <c r="N23" s="38">
        <f>'WEEKLY COMPETITIVE REPORT'!N23</f>
        <v>8</v>
      </c>
      <c r="O23" s="15">
        <f>'WEEKLY COMPETITIVE REPORT'!O23/X4</f>
        <v>5543.968070039913</v>
      </c>
      <c r="P23" s="15">
        <f>'WEEKLY COMPETITIVE REPORT'!P23/X4</f>
        <v>12622.634221707223</v>
      </c>
      <c r="Q23" s="23">
        <f>'WEEKLY COMPETITIVE REPORT'!Q23</f>
        <v>1094</v>
      </c>
      <c r="R23" s="23">
        <f>'WEEKLY COMPETITIVE REPORT'!R23</f>
        <v>2519</v>
      </c>
      <c r="S23" s="65">
        <f>'WEEKLY COMPETITIVE REPORT'!S23</f>
        <v>-56.07915136678906</v>
      </c>
      <c r="T23" s="15">
        <f>'WEEKLY COMPETITIVE REPORT'!T23/X4</f>
        <v>112096.04737994078</v>
      </c>
      <c r="U23" s="15">
        <f t="shared" si="4"/>
        <v>692.9960087549891</v>
      </c>
      <c r="V23" s="26">
        <f t="shared" si="5"/>
        <v>117640.0154499807</v>
      </c>
      <c r="W23" s="23">
        <f>'WEEKLY COMPETITIVE REPORT'!W23</f>
        <v>22492</v>
      </c>
      <c r="X23" s="57">
        <f>'WEEKLY COMPETITIVE REPORT'!X23</f>
        <v>23586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VICKY CRISTINA BARCELONA</v>
      </c>
      <c r="D24" s="4" t="str">
        <f>'WEEKLY COMPETITIVE REPORT'!D24</f>
        <v>INDEP</v>
      </c>
      <c r="E24" s="4" t="str">
        <f>'WEEKLY COMPETITIVE REPORT'!E24</f>
        <v>Cinemania</v>
      </c>
      <c r="F24" s="38">
        <f>'WEEKLY COMPETITIVE REPORT'!F24</f>
        <v>10</v>
      </c>
      <c r="G24" s="38">
        <f>'WEEKLY COMPETITIVE REPORT'!G24</f>
        <v>2</v>
      </c>
      <c r="H24" s="15">
        <f>'WEEKLY COMPETITIVE REPORT'!H24/X4</f>
        <v>3136.346079567401</v>
      </c>
      <c r="I24" s="15">
        <f>'WEEKLY COMPETITIVE REPORT'!I24/X4</f>
        <v>3889.5326380842025</v>
      </c>
      <c r="J24" s="23">
        <f>'WEEKLY COMPETITIVE REPORT'!J24</f>
        <v>589</v>
      </c>
      <c r="K24" s="23">
        <f>'WEEKLY COMPETITIVE REPORT'!K24</f>
        <v>740</v>
      </c>
      <c r="L24" s="65">
        <f>'WEEKLY COMPETITIVE REPORT'!L24</f>
        <v>-19.36444885799405</v>
      </c>
      <c r="M24" s="15">
        <f t="shared" si="3"/>
        <v>1568.1730397837005</v>
      </c>
      <c r="N24" s="38">
        <f>'WEEKLY COMPETITIVE REPORT'!N24</f>
        <v>4</v>
      </c>
      <c r="O24" s="15">
        <f>'WEEKLY COMPETITIVE REPORT'!O24/X4</f>
        <v>4837.131453585684</v>
      </c>
      <c r="P24" s="15">
        <f>'WEEKLY COMPETITIVE REPORT'!P24/X4</f>
        <v>5742.242822196473</v>
      </c>
      <c r="Q24" s="23">
        <f>'WEEKLY COMPETITIVE REPORT'!Q24</f>
        <v>981</v>
      </c>
      <c r="R24" s="23">
        <f>'WEEKLY COMPETITIVE REPORT'!R24</f>
        <v>1104</v>
      </c>
      <c r="S24" s="65">
        <f>'WEEKLY COMPETITIVE REPORT'!S24</f>
        <v>-15.762331838565018</v>
      </c>
      <c r="T24" s="15">
        <f>'WEEKLY COMPETITIVE REPORT'!T24/X4</f>
        <v>100930.86133642333</v>
      </c>
      <c r="U24" s="15">
        <f t="shared" si="4"/>
        <v>1209.282863396421</v>
      </c>
      <c r="V24" s="26">
        <f t="shared" si="5"/>
        <v>105767.99279000901</v>
      </c>
      <c r="W24" s="23">
        <f>'WEEKLY COMPETITIVE REPORT'!W24</f>
        <v>19536</v>
      </c>
      <c r="X24" s="57">
        <f>'WEEKLY COMPETITIVE REPORT'!X24</f>
        <v>20517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U2 3D</v>
      </c>
      <c r="D25" s="4" t="str">
        <f>'WEEKLY COMPETITIVE REPORT'!D25</f>
        <v>INDEP</v>
      </c>
      <c r="E25" s="4" t="str">
        <f>'WEEKLY COMPETITIVE REPORT'!E25</f>
        <v>Blitz</v>
      </c>
      <c r="F25" s="38">
        <f>'WEEKLY COMPETITIVE REPORT'!F25</f>
        <v>6</v>
      </c>
      <c r="G25" s="38">
        <f>'WEEKLY COMPETITIVE REPORT'!G25</f>
        <v>4</v>
      </c>
      <c r="H25" s="15">
        <f>'WEEKLY COMPETITIVE REPORT'!H25/X4</f>
        <v>1512.8106089867388</v>
      </c>
      <c r="I25" s="15">
        <f>'WEEKLY COMPETITIVE REPORT'!I25/X4</f>
        <v>2535.084331144586</v>
      </c>
      <c r="J25" s="23">
        <f>'WEEKLY COMPETITIVE REPORT'!J25</f>
        <v>225</v>
      </c>
      <c r="K25" s="23">
        <f>'WEEKLY COMPETITIVE REPORT'!K25</f>
        <v>381</v>
      </c>
      <c r="L25" s="65">
        <f>'WEEKLY COMPETITIVE REPORT'!L25</f>
        <v>-40.32503809040122</v>
      </c>
      <c r="M25" s="15">
        <f t="shared" si="3"/>
        <v>378.2026522466847</v>
      </c>
      <c r="N25" s="38">
        <f>'WEEKLY COMPETITIVE REPORT'!N25</f>
        <v>4</v>
      </c>
      <c r="O25" s="15">
        <f>'WEEKLY COMPETITIVE REPORT'!O25/X4</f>
        <v>2414.0594824256473</v>
      </c>
      <c r="P25" s="15">
        <f>'WEEKLY COMPETITIVE REPORT'!P25/X4</f>
        <v>3476.245654692932</v>
      </c>
      <c r="Q25" s="23">
        <f>'WEEKLY COMPETITIVE REPORT'!Q25</f>
        <v>400</v>
      </c>
      <c r="R25" s="23">
        <f>'WEEKLY COMPETITIVE REPORT'!R25</f>
        <v>548</v>
      </c>
      <c r="S25" s="65">
        <f>'WEEKLY COMPETITIVE REPORT'!S25</f>
        <v>-30.555555555555557</v>
      </c>
      <c r="T25" s="15">
        <f>'WEEKLY COMPETITIVE REPORT'!T25/X4</f>
        <v>44642.71919660101</v>
      </c>
      <c r="U25" s="15">
        <f t="shared" si="4"/>
        <v>603.5148706064118</v>
      </c>
      <c r="V25" s="26">
        <f t="shared" si="5"/>
        <v>47056.778679026655</v>
      </c>
      <c r="W25" s="23">
        <f>'WEEKLY COMPETITIVE REPORT'!W25</f>
        <v>7504</v>
      </c>
      <c r="X25" s="57">
        <f>'WEEKLY COMPETITIVE REPORT'!X25</f>
        <v>7904</v>
      </c>
    </row>
    <row r="26" spans="1:24" ht="12.75" customHeight="1">
      <c r="A26" s="51">
        <v>13</v>
      </c>
      <c r="B26" s="4">
        <f>'WEEKLY COMPETITIVE REPORT'!B26</f>
        <v>7</v>
      </c>
      <c r="C26" s="4" t="str">
        <f>'WEEKLY COMPETITIVE REPORT'!C26</f>
        <v>ROCKNROLLA</v>
      </c>
      <c r="D26" s="4" t="str">
        <f>'WEEKLY COMPETITIVE REPORT'!D26</f>
        <v>WB</v>
      </c>
      <c r="E26" s="4" t="str">
        <f>'WEEKLY COMPETITIVE REPORT'!E26</f>
        <v>Blitz</v>
      </c>
      <c r="F26" s="38">
        <f>'WEEKLY COMPETITIVE REPORT'!F26</f>
        <v>5</v>
      </c>
      <c r="G26" s="38">
        <f>'WEEKLY COMPETITIVE REPORT'!G26</f>
        <v>8</v>
      </c>
      <c r="H26" s="15">
        <f>'WEEKLY COMPETITIVE REPORT'!H26/X4</f>
        <v>1421.398223252221</v>
      </c>
      <c r="I26" s="15">
        <f>'WEEKLY COMPETITIVE REPORT'!I26/X4</f>
        <v>6102.742371572036</v>
      </c>
      <c r="J26" s="23">
        <f>'WEEKLY COMPETITIVE REPORT'!J26</f>
        <v>264</v>
      </c>
      <c r="K26" s="23">
        <f>'WEEKLY COMPETITIVE REPORT'!K26</f>
        <v>1158</v>
      </c>
      <c r="L26" s="65">
        <f>'WEEKLY COMPETITIVE REPORT'!L26</f>
        <v>-76.70886075949367</v>
      </c>
      <c r="M26" s="15">
        <f t="shared" si="3"/>
        <v>177.67477790652762</v>
      </c>
      <c r="N26" s="38">
        <f>'WEEKLY COMPETITIVE REPORT'!N26</f>
        <v>8</v>
      </c>
      <c r="O26" s="15">
        <f>'WEEKLY COMPETITIVE REPORT'!O26/X4</f>
        <v>2115.3598558001804</v>
      </c>
      <c r="P26" s="15">
        <f>'WEEKLY COMPETITIVE REPORT'!P26/X4</f>
        <v>8026.264967168791</v>
      </c>
      <c r="Q26" s="23">
        <f>'WEEKLY COMPETITIVE REPORT'!Q26</f>
        <v>417</v>
      </c>
      <c r="R26" s="23">
        <f>'WEEKLY COMPETITIVE REPORT'!R26</f>
        <v>1567</v>
      </c>
      <c r="S26" s="65">
        <f>'WEEKLY COMPETITIVE REPORT'!S26</f>
        <v>-73.64452999679179</v>
      </c>
      <c r="T26" s="15">
        <f>'WEEKLY COMPETITIVE REPORT'!T26/X4</f>
        <v>57558.90305137119</v>
      </c>
      <c r="U26" s="15">
        <f t="shared" si="4"/>
        <v>264.41998197502255</v>
      </c>
      <c r="V26" s="26">
        <f t="shared" si="5"/>
        <v>59674.262907171375</v>
      </c>
      <c r="W26" s="23">
        <f>'WEEKLY COMPETITIVE REPORT'!W26</f>
        <v>11135</v>
      </c>
      <c r="X26" s="57">
        <f>'WEEKLY COMPETITIVE REPORT'!X26</f>
        <v>11552</v>
      </c>
    </row>
    <row r="27" spans="1:24" ht="12.75" customHeight="1">
      <c r="A27" s="51">
        <v>14</v>
      </c>
      <c r="B27" s="4">
        <f>'WEEKLY COMPETITIVE REPORT'!B27</f>
        <v>13</v>
      </c>
      <c r="C27" s="4" t="str">
        <f>'WEEKLY COMPETITIVE REPORT'!C27</f>
        <v>BURN AFTER READING</v>
      </c>
      <c r="D27" s="4" t="str">
        <f>'WEEKLY COMPETITIVE REPORT'!D27</f>
        <v>INDEP</v>
      </c>
      <c r="E27" s="4" t="str">
        <f>'WEEKLY COMPETITIVE REPORT'!E27</f>
        <v>Cinemania</v>
      </c>
      <c r="F27" s="38">
        <f>'WEEKLY COMPETITIVE REPORT'!F27</f>
        <v>9</v>
      </c>
      <c r="G27" s="38">
        <f>'WEEKLY COMPETITIVE REPORT'!G27</f>
        <v>8</v>
      </c>
      <c r="H27" s="15">
        <f>'WEEKLY COMPETITIVE REPORT'!H27/X4</f>
        <v>1386.6357667052916</v>
      </c>
      <c r="I27" s="15">
        <f>'WEEKLY COMPETITIVE REPORT'!I27/X17</f>
        <v>0.40344638949671774</v>
      </c>
      <c r="J27" s="23">
        <f>'WEEKLY COMPETITIVE REPORT'!J27</f>
        <v>250</v>
      </c>
      <c r="K27" s="23">
        <f>'WEEKLY COMPETITIVE REPORT'!K27</f>
        <v>314</v>
      </c>
      <c r="L27" s="65">
        <f>'WEEKLY COMPETITIVE REPORT'!L27</f>
        <v>-26.98305084745762</v>
      </c>
      <c r="M27" s="15">
        <f t="shared" si="3"/>
        <v>173.32947083816146</v>
      </c>
      <c r="N27" s="38">
        <f>'WEEKLY COMPETITIVE REPORT'!N27</f>
        <v>8</v>
      </c>
      <c r="O27" s="15">
        <f>'WEEKLY COMPETITIVE REPORT'!O27/X4</f>
        <v>1893.9101326123343</v>
      </c>
      <c r="P27" s="15">
        <f>'WEEKLY COMPETITIVE REPORT'!P27/X17</f>
        <v>0.5347374179431073</v>
      </c>
      <c r="Q27" s="23">
        <f>'WEEKLY COMPETITIVE REPORT'!Q27</f>
        <v>357</v>
      </c>
      <c r="R27" s="23">
        <f>'WEEKLY COMPETITIVE REPORT'!R27</f>
        <v>428</v>
      </c>
      <c r="S27" s="65">
        <f>'WEEKLY COMPETITIVE REPORT'!S27</f>
        <v>-24.75703324808184</v>
      </c>
      <c r="T27" s="15">
        <f>'WEEKLY COMPETITIVE REPORT'!T27/X17</f>
        <v>15.350382932166301</v>
      </c>
      <c r="U27" s="15">
        <f t="shared" si="4"/>
        <v>236.7387665765418</v>
      </c>
      <c r="V27" s="26">
        <f t="shared" si="5"/>
        <v>1909.2605155445005</v>
      </c>
      <c r="W27" s="23">
        <f>'WEEKLY COMPETITIVE REPORT'!W27</f>
        <v>14287</v>
      </c>
      <c r="X27" s="57">
        <f>'WEEKLY COMPETITIVE REPORT'!X27</f>
        <v>14644</v>
      </c>
    </row>
    <row r="28" spans="1:24" ht="12.75">
      <c r="A28" s="51">
        <v>15</v>
      </c>
      <c r="B28" s="4">
        <f>'WEEKLY COMPETITIVE REPORT'!B28</f>
        <v>11</v>
      </c>
      <c r="C28" s="4" t="str">
        <f>'WEEKLY COMPETITIVE REPORT'!C28</f>
        <v>THE WOMEN</v>
      </c>
      <c r="D28" s="4" t="str">
        <f>'WEEKLY COMPETITIVE REPORT'!D28</f>
        <v>INDEP</v>
      </c>
      <c r="E28" s="4" t="str">
        <f>'WEEKLY COMPETITIVE REPORT'!E28</f>
        <v>Blitz</v>
      </c>
      <c r="F28" s="38">
        <f>'WEEKLY COMPETITIVE REPORT'!F28</f>
        <v>8</v>
      </c>
      <c r="G28" s="38">
        <f>'WEEKLY COMPETITIVE REPORT'!G28</f>
        <v>3</v>
      </c>
      <c r="H28" s="15">
        <f>'WEEKLY COMPETITIVE REPORT'!H28/X4</f>
        <v>1496.0731299085878</v>
      </c>
      <c r="I28" s="15">
        <f>'WEEKLY COMPETITIVE REPORT'!I28/X17</f>
        <v>0.600382932166302</v>
      </c>
      <c r="J28" s="23">
        <f>'WEEKLY COMPETITIVE REPORT'!J28</f>
        <v>297</v>
      </c>
      <c r="K28" s="23">
        <f>'WEEKLY COMPETITIVE REPORT'!K28</f>
        <v>561</v>
      </c>
      <c r="L28" s="65">
        <f>'WEEKLY COMPETITIVE REPORT'!L28</f>
        <v>-47.06150341685649</v>
      </c>
      <c r="M28" s="15">
        <f t="shared" si="3"/>
        <v>498.6910433028626</v>
      </c>
      <c r="N28" s="38">
        <f>'WEEKLY COMPETITIVE REPORT'!N28</f>
        <v>3</v>
      </c>
      <c r="O28" s="15">
        <f>'WEEKLY COMPETITIVE REPORT'!O28/X4</f>
        <v>1848.847688940389</v>
      </c>
      <c r="P28" s="15">
        <f>'WEEKLY COMPETITIVE REPORT'!P28/X17</f>
        <v>0.7182713347921226</v>
      </c>
      <c r="Q28" s="23">
        <f>'WEEKLY COMPETITIVE REPORT'!Q28</f>
        <v>380</v>
      </c>
      <c r="R28" s="23">
        <f>'WEEKLY COMPETITIVE REPORT'!R28</f>
        <v>679</v>
      </c>
      <c r="S28" s="65">
        <f>'WEEKLY COMPETITIVE REPORT'!S28</f>
        <v>-45.31607006854531</v>
      </c>
      <c r="T28" s="15">
        <f>'WEEKLY COMPETITIVE REPORT'!T28/X17</f>
        <v>8.87117067833698</v>
      </c>
      <c r="U28" s="15">
        <f t="shared" si="4"/>
        <v>616.2825629801297</v>
      </c>
      <c r="V28" s="26">
        <f t="shared" si="5"/>
        <v>1857.718859618726</v>
      </c>
      <c r="W28" s="23">
        <f>'WEEKLY COMPETITIVE REPORT'!W28</f>
        <v>8828</v>
      </c>
      <c r="X28" s="57">
        <f>'WEEKLY COMPETITIVE REPORT'!X28</f>
        <v>9208</v>
      </c>
    </row>
    <row r="29" spans="1:24" ht="12.75">
      <c r="A29" s="51">
        <v>16</v>
      </c>
      <c r="B29" s="4">
        <f>'WEEKLY COMPETITIVE REPORT'!B29</f>
        <v>14</v>
      </c>
      <c r="C29" s="4" t="str">
        <f>'WEEKLY COMPETITIVE REPORT'!C29</f>
        <v>LJUBAV I DRUGI ZLOCINI</v>
      </c>
      <c r="D29" s="4" t="str">
        <f>'WEEKLY COMPETITIVE REPORT'!D29</f>
        <v>Indep</v>
      </c>
      <c r="E29" s="4" t="str">
        <f>'WEEKLY COMPETITIVE REPORT'!E29</f>
        <v>Arkadena</v>
      </c>
      <c r="F29" s="38">
        <f>'WEEKLY COMPETITIVE REPORT'!F29</f>
        <v>1</v>
      </c>
      <c r="G29" s="38">
        <f>'WEEKLY COMPETITIVE REPORT'!G29</f>
        <v>1</v>
      </c>
      <c r="H29" s="15">
        <f>'WEEKLY COMPETITIVE REPORT'!H29/X4</f>
        <v>693.9616325479593</v>
      </c>
      <c r="I29" s="15">
        <f>'WEEKLY COMPETITIVE REPORT'!I29/X17</f>
        <v>0.2721553610503282</v>
      </c>
      <c r="J29" s="23">
        <f>'WEEKLY COMPETITIVE REPORT'!J29</f>
        <v>117</v>
      </c>
      <c r="K29" s="23">
        <f>'WEEKLY COMPETITIVE REPORT'!K29</f>
        <v>209</v>
      </c>
      <c r="L29" s="65">
        <f>'WEEKLY COMPETITIVE REPORT'!L29</f>
        <v>-45.82914572864322</v>
      </c>
      <c r="M29" s="15">
        <f t="shared" si="3"/>
        <v>693.9616325479593</v>
      </c>
      <c r="N29" s="38">
        <f>'WEEKLY COMPETITIVE REPORT'!N29</f>
        <v>1</v>
      </c>
      <c r="O29" s="15">
        <f>'WEEKLY COMPETITIVE REPORT'!O29/X4</f>
        <v>1166.4735419080728</v>
      </c>
      <c r="P29" s="15">
        <f>'WEEKLY COMPETITIVE REPORT'!P29/X17</f>
        <v>0.4759299781181619</v>
      </c>
      <c r="Q29" s="23">
        <f>'WEEKLY COMPETITIVE REPORT'!Q29</f>
        <v>201</v>
      </c>
      <c r="R29" s="23">
        <f>'WEEKLY COMPETITIVE REPORT'!R29</f>
        <v>622</v>
      </c>
      <c r="S29" s="65">
        <f>'WEEKLY COMPETITIVE REPORT'!S29</f>
        <v>-47.93103448275862</v>
      </c>
      <c r="T29" s="15">
        <f>'WEEKLY COMPETITIVE REPORT'!T29/X4</f>
        <v>2240.2471996910003</v>
      </c>
      <c r="U29" s="15">
        <f t="shared" si="4"/>
        <v>1166.4735419080728</v>
      </c>
      <c r="V29" s="26">
        <f t="shared" si="5"/>
        <v>3406.7207415990733</v>
      </c>
      <c r="W29" s="23">
        <f>'WEEKLY COMPETITIVE REPORT'!W29</f>
        <v>622</v>
      </c>
      <c r="X29" s="57">
        <f>'WEEKLY COMPETITIVE REPORT'!X29</f>
        <v>823</v>
      </c>
    </row>
    <row r="30" spans="1:24" ht="12.75">
      <c r="A30" s="52">
        <v>17</v>
      </c>
      <c r="B30" s="4">
        <f>'WEEKLY COMPETITIVE REPORT'!B30</f>
        <v>12</v>
      </c>
      <c r="C30" s="4" t="str">
        <f>'WEEKLY COMPETITIVE REPORT'!C30</f>
        <v>GOMORRA</v>
      </c>
      <c r="D30" s="4" t="str">
        <f>'WEEKLY COMPETITIVE REPORT'!D30</f>
        <v>INDEP</v>
      </c>
      <c r="E30" s="4" t="str">
        <f>'WEEKLY COMPETITIVE REPORT'!E30</f>
        <v>Cinemania</v>
      </c>
      <c r="F30" s="38">
        <f>'WEEKLY COMPETITIVE REPORT'!F30</f>
        <v>8</v>
      </c>
      <c r="G30" s="38">
        <f>'WEEKLY COMPETITIVE REPORT'!G30</f>
        <v>1</v>
      </c>
      <c r="H30" s="15">
        <f>'WEEKLY COMPETITIVE REPORT'!H30/X4</f>
        <v>736.4490794386508</v>
      </c>
      <c r="I30" s="15">
        <f>'WEEKLY COMPETITIVE REPORT'!I30/X17</f>
        <v>0.5508752735229759</v>
      </c>
      <c r="J30" s="23">
        <f>'WEEKLY COMPETITIVE REPORT'!J30</f>
        <v>116</v>
      </c>
      <c r="K30" s="23">
        <f>'WEEKLY COMPETITIVE REPORT'!K30</f>
        <v>428</v>
      </c>
      <c r="L30" s="65">
        <f>'WEEKLY COMPETITIVE REPORT'!L30</f>
        <v>-71.59880834160873</v>
      </c>
      <c r="M30" s="15">
        <f t="shared" si="3"/>
        <v>736.4490794386508</v>
      </c>
      <c r="N30" s="38">
        <f>'WEEKLY COMPETITIVE REPORT'!N30</f>
        <v>1</v>
      </c>
      <c r="O30" s="15">
        <f>'WEEKLY COMPETITIVE REPORT'!O30/X4</f>
        <v>1086.648641689198</v>
      </c>
      <c r="P30" s="15">
        <f>'WEEKLY COMPETITIVE REPORT'!P30/X17</f>
        <v>0.7076039387308534</v>
      </c>
      <c r="Q30" s="23">
        <f>'WEEKLY COMPETITIVE REPORT'!Q30</f>
        <v>181</v>
      </c>
      <c r="R30" s="23">
        <f>'WEEKLY COMPETITIVE REPORT'!R30</f>
        <v>560</v>
      </c>
      <c r="S30" s="65">
        <f>'WEEKLY COMPETITIVE REPORT'!S30</f>
        <v>-67.37533822960958</v>
      </c>
      <c r="T30" s="15">
        <f>'WEEKLY COMPETITIVE REPORT'!T30/X4</f>
        <v>41492.21063473671</v>
      </c>
      <c r="U30" s="15">
        <f t="shared" si="4"/>
        <v>1086.648641689198</v>
      </c>
      <c r="V30" s="26">
        <f t="shared" si="5"/>
        <v>42578.85927642591</v>
      </c>
      <c r="W30" s="23">
        <f>'WEEKLY COMPETITIVE REPORT'!W30</f>
        <v>6801</v>
      </c>
      <c r="X30" s="57">
        <f>'WEEKLY COMPETITIVE REPORT'!X30</f>
        <v>6982</v>
      </c>
    </row>
    <row r="31" spans="1:24" ht="12.75">
      <c r="A31" s="51">
        <v>18</v>
      </c>
      <c r="B31" s="4">
        <f>'WEEKLY COMPETITIVE REPORT'!B31</f>
        <v>9</v>
      </c>
      <c r="C31" s="4" t="str">
        <f>'WEEKLY COMPETITIVE REPORT'!C31</f>
        <v>BEDTIME STORIES</v>
      </c>
      <c r="D31" s="4" t="str">
        <f>'WEEKLY COMPETITIVE REPORT'!D31</f>
        <v>WDI</v>
      </c>
      <c r="E31" s="4" t="str">
        <f>'WEEKLY COMPETITIVE REPORT'!E31</f>
        <v>CENEX</v>
      </c>
      <c r="F31" s="38">
        <f>'WEEKLY COMPETITIVE REPORT'!F31</f>
        <v>6</v>
      </c>
      <c r="G31" s="38">
        <f>'WEEKLY COMPETITIVE REPORT'!G31</f>
        <v>6</v>
      </c>
      <c r="H31" s="15">
        <f>'WEEKLY COMPETITIVE REPORT'!H31/X4</f>
        <v>782.7990215012231</v>
      </c>
      <c r="I31" s="15">
        <f>'WEEKLY COMPETITIVE REPORT'!I31/X17</f>
        <v>0.8454595185995624</v>
      </c>
      <c r="J31" s="23">
        <f>'WEEKLY COMPETITIVE REPORT'!J31</f>
        <v>158</v>
      </c>
      <c r="K31" s="23">
        <f>'WEEKLY COMPETITIVE REPORT'!K31</f>
        <v>829</v>
      </c>
      <c r="L31" s="65">
        <f>'WEEKLY COMPETITIVE REPORT'!L31</f>
        <v>-80.3299902944031</v>
      </c>
      <c r="M31" s="15">
        <f t="shared" si="3"/>
        <v>130.4665035835372</v>
      </c>
      <c r="N31" s="38">
        <f>'WEEKLY COMPETITIVE REPORT'!N31</f>
        <v>6</v>
      </c>
      <c r="O31" s="15">
        <f>'WEEKLY COMPETITIVE REPORT'!O31/X4</f>
        <v>972.0612849233939</v>
      </c>
      <c r="P31" s="15">
        <f>'WEEKLY COMPETITIVE REPORT'!P31/X17</f>
        <v>0.9608862144420132</v>
      </c>
      <c r="Q31" s="23">
        <f>'WEEKLY COMPETITIVE REPORT'!Q31</f>
        <v>199</v>
      </c>
      <c r="R31" s="23">
        <f>'WEEKLY COMPETITIVE REPORT'!R31</f>
        <v>965</v>
      </c>
      <c r="S31" s="65">
        <f>'WEEKLY COMPETITIVE REPORT'!S31</f>
        <v>-78.5083973811557</v>
      </c>
      <c r="T31" s="15">
        <f>'WEEKLY COMPETITIVE REPORT'!T31/X4</f>
        <v>40297.41212823484</v>
      </c>
      <c r="U31" s="15">
        <f t="shared" si="4"/>
        <v>162.010214153899</v>
      </c>
      <c r="V31" s="26">
        <f t="shared" si="5"/>
        <v>41269.47341315824</v>
      </c>
      <c r="W31" s="23">
        <f>'WEEKLY COMPETITIVE REPORT'!W31</f>
        <v>8530</v>
      </c>
      <c r="X31" s="57">
        <f>'WEEKLY COMPETITIVE REPORT'!X31</f>
        <v>8729</v>
      </c>
    </row>
    <row r="32" spans="1:24" ht="12.75">
      <c r="A32" s="51">
        <v>19</v>
      </c>
      <c r="B32" s="4">
        <f>'WEEKLY COMPETITIVE REPORT'!B32</f>
        <v>17</v>
      </c>
      <c r="C32" s="4" t="str">
        <f>'WEEKLY COMPETITIVE REPORT'!C32</f>
        <v>EX DRUMMER</v>
      </c>
      <c r="D32" s="4" t="str">
        <f>'WEEKLY COMPETITIVE REPORT'!D32</f>
        <v>INDEP</v>
      </c>
      <c r="E32" s="4" t="str">
        <f>'WEEKLY COMPETITIVE REPORT'!E32</f>
        <v>Cinemania</v>
      </c>
      <c r="F32" s="38">
        <f>'WEEKLY COMPETITIVE REPORT'!F32</f>
        <v>4</v>
      </c>
      <c r="G32" s="38">
        <f>'WEEKLY COMPETITIVE REPORT'!G32</f>
        <v>1</v>
      </c>
      <c r="H32" s="15">
        <f>'WEEKLY COMPETITIVE REPORT'!H32/X4</f>
        <v>209.86223767220292</v>
      </c>
      <c r="I32" s="15">
        <f>'WEEKLY COMPETITIVE REPORT'!I32/X17</f>
        <v>0.10339168490153172</v>
      </c>
      <c r="J32" s="23">
        <f>'WEEKLY COMPETITIVE REPORT'!J32</f>
        <v>38</v>
      </c>
      <c r="K32" s="23">
        <f>'WEEKLY COMPETITIVE REPORT'!K32</f>
        <v>80</v>
      </c>
      <c r="L32" s="65">
        <f>'WEEKLY COMPETITIVE REPORT'!L32</f>
        <v>-56.87830687830688</v>
      </c>
      <c r="M32" s="15">
        <f t="shared" si="3"/>
        <v>209.86223767220292</v>
      </c>
      <c r="N32" s="38">
        <f>'WEEKLY COMPETITIVE REPORT'!N32</f>
        <v>1</v>
      </c>
      <c r="O32" s="15">
        <f>'WEEKLY COMPETITIVE REPORT'!O32/X4</f>
        <v>464.78691901635125</v>
      </c>
      <c r="P32" s="15">
        <f>'WEEKLY COMPETITIVE REPORT'!P32/X17</f>
        <v>0.16411378555798686</v>
      </c>
      <c r="Q32" s="23">
        <f>'WEEKLY COMPETITIVE REPORT'!Q32</f>
        <v>83</v>
      </c>
      <c r="R32" s="23">
        <f>'WEEKLY COMPETITIVE REPORT'!R32</f>
        <v>132</v>
      </c>
      <c r="S32" s="65">
        <f>'WEEKLY COMPETITIVE REPORT'!S32</f>
        <v>-39.83333333333333</v>
      </c>
      <c r="T32" s="15">
        <f>'WEEKLY COMPETITIVE REPORT'!T32/X4</f>
        <v>6380.842023947471</v>
      </c>
      <c r="U32" s="15">
        <f t="shared" si="4"/>
        <v>464.78691901635125</v>
      </c>
      <c r="V32" s="26">
        <f t="shared" si="5"/>
        <v>6845.628942963822</v>
      </c>
      <c r="W32" s="23">
        <f>'WEEKLY COMPETITIVE REPORT'!W32</f>
        <v>1387</v>
      </c>
      <c r="X32" s="57">
        <f>'WEEKLY COMPETITIVE REPORT'!X32</f>
        <v>1470</v>
      </c>
    </row>
    <row r="33" spans="1:24" ht="13.5" thickBot="1">
      <c r="A33" s="51">
        <v>20</v>
      </c>
      <c r="B33" s="4">
        <f>'WEEKLY COMPETITIVE REPORT'!B33</f>
        <v>16</v>
      </c>
      <c r="C33" s="4" t="str">
        <f>'WEEKLY COMPETITIVE REPORT'!C33</f>
        <v>FOUR CHRISTMASES</v>
      </c>
      <c r="D33" s="4" t="str">
        <f>'WEEKLY COMPETITIVE REPORT'!D33</f>
        <v>WB</v>
      </c>
      <c r="E33" s="4" t="str">
        <f>'WEEKLY COMPETITIVE REPORT'!E33</f>
        <v>Blitz</v>
      </c>
      <c r="F33" s="38">
        <f>'WEEKLY COMPETITIVE REPORT'!F33</f>
        <v>7</v>
      </c>
      <c r="G33" s="38">
        <f>'WEEKLY COMPETITIVE REPORT'!G33</f>
        <v>6</v>
      </c>
      <c r="H33" s="15">
        <f>'WEEKLY COMPETITIVE REPORT'!H33/X4</f>
        <v>437.749452813184</v>
      </c>
      <c r="I33" s="15">
        <f>'WEEKLY COMPETITIVE REPORT'!I33/X17</f>
        <v>0.21936542669584244</v>
      </c>
      <c r="J33" s="23">
        <f>'WEEKLY COMPETITIVE REPORT'!J33</f>
        <v>98</v>
      </c>
      <c r="K33" s="23">
        <f>'WEEKLY COMPETITIVE REPORT'!K33</f>
        <v>208</v>
      </c>
      <c r="L33" s="65">
        <f>'WEEKLY COMPETITIVE REPORT'!L33</f>
        <v>-57.605985037406484</v>
      </c>
      <c r="M33" s="15">
        <f t="shared" si="3"/>
        <v>72.95824213553067</v>
      </c>
      <c r="N33" s="38">
        <f>'WEEKLY COMPETITIVE REPORT'!N33</f>
        <v>6</v>
      </c>
      <c r="O33" s="15">
        <f>'WEEKLY COMPETITIVE REPORT'!O33/X4</f>
        <v>437.749452813184</v>
      </c>
      <c r="P33" s="15">
        <f>'WEEKLY COMPETITIVE REPORT'!P33/X17</f>
        <v>0.3394420131291028</v>
      </c>
      <c r="Q33" s="23">
        <f>'WEEKLY COMPETITIVE REPORT'!Q33</f>
        <v>98</v>
      </c>
      <c r="R33" s="23">
        <f>'WEEKLY COMPETITIVE REPORT'!R33</f>
        <v>321</v>
      </c>
      <c r="S33" s="65">
        <f>'WEEKLY COMPETITIVE REPORT'!S33</f>
        <v>-72.6027397260274</v>
      </c>
      <c r="T33" s="15">
        <f>'WEEKLY COMPETITIVE REPORT'!T33/X4</f>
        <v>123060.38367452042</v>
      </c>
      <c r="U33" s="15">
        <f t="shared" si="4"/>
        <v>72.95824213553067</v>
      </c>
      <c r="V33" s="26">
        <f t="shared" si="5"/>
        <v>123498.1331273336</v>
      </c>
      <c r="W33" s="23">
        <f>'WEEKLY COMPETITIVE REPORT'!W33</f>
        <v>25342</v>
      </c>
      <c r="X33" s="57">
        <f>'WEEKLY COMPETITIVE REPORT'!X33</f>
        <v>25440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129</v>
      </c>
      <c r="H34" s="33">
        <f>SUM(H14:H33)</f>
        <v>162846.65894167626</v>
      </c>
      <c r="I34" s="32">
        <f>SUM(I14:I33)</f>
        <v>127751.16039137979</v>
      </c>
      <c r="J34" s="32">
        <f>SUM(J14:J33)</f>
        <v>29675</v>
      </c>
      <c r="K34" s="32">
        <f>SUM(K14:K33)</f>
        <v>26709</v>
      </c>
      <c r="L34" s="65">
        <f>'WEEKLY COMPETITIVE REPORT'!L34</f>
        <v>13.080678038837036</v>
      </c>
      <c r="M34" s="33">
        <f>H34/G34</f>
        <v>1262.3772010982655</v>
      </c>
      <c r="N34" s="41">
        <f>'WEEKLY COMPETITIVE REPORT'!N34</f>
        <v>131</v>
      </c>
      <c r="O34" s="32">
        <f>SUM(O14:O33)</f>
        <v>216925.45384318274</v>
      </c>
      <c r="P34" s="32">
        <f>SUM(P14:P33)</f>
        <v>164125.18333307983</v>
      </c>
      <c r="Q34" s="32">
        <f>SUM(Q14:Q33)</f>
        <v>41266</v>
      </c>
      <c r="R34" s="32">
        <f>SUM(R14:R33)</f>
        <v>35437</v>
      </c>
      <c r="S34" s="66">
        <f>O34/P34-100%</f>
        <v>0.32170730559336946</v>
      </c>
      <c r="T34" s="32">
        <f>SUM(T14:T33)</f>
        <v>1617920.4491833262</v>
      </c>
      <c r="U34" s="33">
        <f>O34/N34</f>
        <v>1655.9194949861278</v>
      </c>
      <c r="V34" s="32">
        <f>SUM(V14:V33)</f>
        <v>1834845.9030265089</v>
      </c>
      <c r="W34" s="32">
        <f>SUM(W14:W33)</f>
        <v>341233</v>
      </c>
      <c r="X34" s="36">
        <f>SUM(X14:X33)</f>
        <v>382499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2008-07-03T16:27:44Z</cp:lastPrinted>
  <dcterms:created xsi:type="dcterms:W3CDTF">1998-07-08T11:15:35Z</dcterms:created>
  <dcterms:modified xsi:type="dcterms:W3CDTF">2009-02-05T15:48:52Z</dcterms:modified>
  <cp:category/>
  <cp:version/>
  <cp:contentType/>
  <cp:contentStatus/>
</cp:coreProperties>
</file>