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0" windowWidth="17955" windowHeight="1027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<sst xmlns="http://schemas.openxmlformats.org/spreadsheetml/2006/main" count="231" uniqueCount="75">
  <si>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</si>
  <si>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</si>
  <si>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</si>
  <si>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</si>
  <si>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</si>
  <si>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</si>
  <si>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</si>
  <si>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</si>
  <si>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</si>
  <si>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</si>
  <si>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</si>
  <si>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</si>
  <si>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</si>
  <si>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</si>
  <si>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</si>
  <si>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</si>
  <si>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</si>
  <si>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</si>
  <si>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</si>
  <si>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</si>
  <si>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</si>
  <si>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</si>
  <si>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</si>
  <si>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</si>
  <si>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</si>
  <si>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</si>
  <si>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</si>
  <si>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</si>
  <si>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</si>
  <si>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</si>
  <si>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</si>
  <si>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</si>
  <si>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</si>
  <si>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</si>
  <si>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</si>
  <si>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</si>
  <si>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</si>
  <si>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</si>
  <si>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</si>
  <si>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</si>
  <si>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</si>
  <si>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</si>
  <si>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</si>
  <si>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</si>
  <si>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</si>
  <si>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</si>
  <si>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</si>
  <si>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</si>
  <si>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</si>
  <si>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</si>
  <si>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</si>
  <si>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</si>
  <si>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New</t>
  </si>
  <si>
    <t>SONY</t>
  </si>
  <si>
    <t>COUPLES RETREAT</t>
  </si>
  <si>
    <t>MY LIFE IN RUINS</t>
  </si>
  <si>
    <t>THE TIME TRAVELER'S WIFE</t>
  </si>
  <si>
    <t>A CHRISTMAS CAROL</t>
  </si>
  <si>
    <t>BROKEN EMBRACES</t>
  </si>
  <si>
    <t>NEW MOON</t>
  </si>
  <si>
    <t>NIKO</t>
  </si>
  <si>
    <t>ZOMBIELAND</t>
  </si>
  <si>
    <t>WHIP IT</t>
  </si>
  <si>
    <t>FIVIA</t>
  </si>
  <si>
    <t>PARANORMAL ACTIVITY</t>
  </si>
  <si>
    <t>OLD DOGS</t>
  </si>
  <si>
    <t>LOVE HAPPENS</t>
  </si>
  <si>
    <t>LIMITS OF CONTROL</t>
  </si>
  <si>
    <t>18 - Dec</t>
  </si>
  <si>
    <t>20 - Dec</t>
  </si>
  <si>
    <t>17 - Dec</t>
  </si>
  <si>
    <t>23 - Dec</t>
  </si>
  <si>
    <t>TALES FROM GOLDEN AGE</t>
  </si>
  <si>
    <t>AVATAR</t>
  </si>
  <si>
    <t>FOX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</si>
</sst>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3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O28" sqref="O28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6" t="s">
        <v>68</v>
      </c>
      <c r="K4" s="21"/>
      <c r="L4" s="87" t="s">
        <v>69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0.6955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5" t="s">
        <v>70</v>
      </c>
      <c r="K5" s="8"/>
      <c r="L5" s="88" t="s">
        <v>71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51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40171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47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51" t="s">
        <v>52</v>
      </c>
      <c r="C14" s="4" t="s">
        <v>73</v>
      </c>
      <c r="D14" s="16" t="s">
        <v>74</v>
      </c>
      <c r="E14" s="16" t="s">
        <v>42</v>
      </c>
      <c r="F14" s="38">
        <v>1</v>
      </c>
      <c r="G14" s="38">
        <v>18</v>
      </c>
      <c r="H14" s="25">
        <v>92056</v>
      </c>
      <c r="I14" s="25"/>
      <c r="J14" s="25">
        <v>16820</v>
      </c>
      <c r="K14" s="25"/>
      <c r="L14" s="65"/>
      <c r="M14" s="15">
        <f aca="true" t="shared" si="0" ref="M14:M29">H14/G14</f>
        <v>5114.222222222223</v>
      </c>
      <c r="N14" s="75">
        <v>18</v>
      </c>
      <c r="O14" s="15">
        <v>167231</v>
      </c>
      <c r="P14" s="15"/>
      <c r="Q14" s="15">
        <v>33083</v>
      </c>
      <c r="R14" s="15"/>
      <c r="S14" s="65"/>
      <c r="T14" s="77">
        <v>3024</v>
      </c>
      <c r="U14" s="15">
        <f aca="true" t="shared" si="1" ref="U14:U29">O14/N14</f>
        <v>9290.611111111111</v>
      </c>
      <c r="V14" s="77">
        <f aca="true" t="shared" si="2" ref="V14:V29">SUM(T14,O14)</f>
        <v>170255</v>
      </c>
      <c r="W14" s="77">
        <v>673</v>
      </c>
      <c r="X14" s="78">
        <f aca="true" t="shared" si="3" ref="X14:X29">SUM(W14,Q14)</f>
        <v>33756</v>
      </c>
    </row>
    <row r="15" spans="1:24" ht="12.75">
      <c r="A15" s="74">
        <v>2</v>
      </c>
      <c r="B15" s="74">
        <v>1</v>
      </c>
      <c r="C15" s="90" t="s">
        <v>60</v>
      </c>
      <c r="D15" s="16" t="s">
        <v>45</v>
      </c>
      <c r="E15" s="16" t="s">
        <v>36</v>
      </c>
      <c r="F15" s="38">
        <v>3</v>
      </c>
      <c r="G15" s="38">
        <v>8</v>
      </c>
      <c r="H15" s="25">
        <v>28348</v>
      </c>
      <c r="I15" s="25">
        <v>48340</v>
      </c>
      <c r="J15" s="23">
        <v>6425</v>
      </c>
      <c r="K15" s="23">
        <v>11179</v>
      </c>
      <c r="L15" s="65">
        <f aca="true" t="shared" si="4" ref="L15:L28">(H15/I15*100)-100</f>
        <v>-41.35705419942077</v>
      </c>
      <c r="M15" s="15">
        <f t="shared" si="0"/>
        <v>3543.5</v>
      </c>
      <c r="N15" s="38">
        <v>8</v>
      </c>
      <c r="O15" s="23">
        <v>50054</v>
      </c>
      <c r="P15" s="23">
        <v>59204</v>
      </c>
      <c r="Q15" s="23">
        <v>12431</v>
      </c>
      <c r="R15" s="23">
        <v>14210</v>
      </c>
      <c r="S15" s="65">
        <f aca="true" t="shared" si="5" ref="S15:S28">(O15/P15*100)-100</f>
        <v>-15.455036821836359</v>
      </c>
      <c r="T15" s="77">
        <v>121437</v>
      </c>
      <c r="U15" s="15">
        <f t="shared" si="1"/>
        <v>6256.75</v>
      </c>
      <c r="V15" s="77">
        <f t="shared" si="2"/>
        <v>171491</v>
      </c>
      <c r="W15" s="77">
        <v>30244</v>
      </c>
      <c r="X15" s="78">
        <f t="shared" si="3"/>
        <v>42675</v>
      </c>
    </row>
    <row r="16" spans="1:24" ht="12.75">
      <c r="A16" s="74">
        <v>3</v>
      </c>
      <c r="B16" s="74">
        <v>4</v>
      </c>
      <c r="C16" s="4" t="s">
        <v>65</v>
      </c>
      <c r="D16" s="16" t="s">
        <v>49</v>
      </c>
      <c r="E16" s="16" t="s">
        <v>50</v>
      </c>
      <c r="F16" s="38">
        <v>2</v>
      </c>
      <c r="G16" s="38">
        <v>6</v>
      </c>
      <c r="H16" s="15">
        <v>10165</v>
      </c>
      <c r="I16" s="15">
        <v>17131</v>
      </c>
      <c r="J16" s="15">
        <v>2249</v>
      </c>
      <c r="K16" s="15">
        <v>3733</v>
      </c>
      <c r="L16" s="65">
        <f t="shared" si="4"/>
        <v>-40.66312532835211</v>
      </c>
      <c r="M16" s="15">
        <f t="shared" si="0"/>
        <v>1694.1666666666667</v>
      </c>
      <c r="N16" s="75">
        <v>6</v>
      </c>
      <c r="O16" s="23">
        <v>16138</v>
      </c>
      <c r="P16" s="23">
        <v>22679</v>
      </c>
      <c r="Q16" s="23">
        <v>3869</v>
      </c>
      <c r="R16" s="23">
        <v>5279</v>
      </c>
      <c r="S16" s="65">
        <f t="shared" si="5"/>
        <v>-28.841659685171308</v>
      </c>
      <c r="T16" s="77">
        <v>23687</v>
      </c>
      <c r="U16" s="15">
        <f t="shared" si="1"/>
        <v>2689.6666666666665</v>
      </c>
      <c r="V16" s="77">
        <f t="shared" si="2"/>
        <v>39825</v>
      </c>
      <c r="W16" s="77">
        <v>5507</v>
      </c>
      <c r="X16" s="78">
        <f t="shared" si="3"/>
        <v>9376</v>
      </c>
    </row>
    <row r="17" spans="1:24" ht="12.75">
      <c r="A17" s="74">
        <v>4</v>
      </c>
      <c r="B17" s="74">
        <v>2</v>
      </c>
      <c r="C17" s="4" t="s">
        <v>64</v>
      </c>
      <c r="D17" s="16" t="s">
        <v>45</v>
      </c>
      <c r="E17" s="16" t="s">
        <v>36</v>
      </c>
      <c r="F17" s="38">
        <v>2</v>
      </c>
      <c r="G17" s="38">
        <v>6</v>
      </c>
      <c r="H17" s="15">
        <v>10595</v>
      </c>
      <c r="I17" s="15">
        <v>29981</v>
      </c>
      <c r="J17" s="23">
        <v>2229</v>
      </c>
      <c r="K17" s="23">
        <v>6350</v>
      </c>
      <c r="L17" s="65">
        <f t="shared" si="4"/>
        <v>-64.66095193622627</v>
      </c>
      <c r="M17" s="15">
        <f t="shared" si="0"/>
        <v>1765.8333333333333</v>
      </c>
      <c r="N17" s="38">
        <v>6</v>
      </c>
      <c r="O17" s="23">
        <v>15980</v>
      </c>
      <c r="P17" s="23">
        <v>40853</v>
      </c>
      <c r="Q17" s="23">
        <v>3587</v>
      </c>
      <c r="R17" s="23">
        <v>9096</v>
      </c>
      <c r="S17" s="65">
        <f t="shared" si="5"/>
        <v>-60.88414559518272</v>
      </c>
      <c r="T17" s="77">
        <v>41891</v>
      </c>
      <c r="U17" s="15">
        <f t="shared" si="1"/>
        <v>2663.3333333333335</v>
      </c>
      <c r="V17" s="77">
        <f t="shared" si="2"/>
        <v>57871</v>
      </c>
      <c r="W17" s="77">
        <v>9596</v>
      </c>
      <c r="X17" s="78">
        <f t="shared" si="3"/>
        <v>13183</v>
      </c>
    </row>
    <row r="18" spans="1:24" ht="13.5" customHeight="1">
      <c r="A18" s="74">
        <v>5</v>
      </c>
      <c r="B18" s="74">
        <v>5</v>
      </c>
      <c r="C18" s="4" t="s">
        <v>66</v>
      </c>
      <c r="D18" s="16" t="s">
        <v>45</v>
      </c>
      <c r="E18" s="16" t="s">
        <v>46</v>
      </c>
      <c r="F18" s="38">
        <v>2</v>
      </c>
      <c r="G18" s="38">
        <v>5</v>
      </c>
      <c r="H18" s="15">
        <v>6897</v>
      </c>
      <c r="I18" s="15">
        <v>10028</v>
      </c>
      <c r="J18" s="25">
        <v>1445</v>
      </c>
      <c r="K18" s="25">
        <v>2164</v>
      </c>
      <c r="L18" s="65">
        <f t="shared" si="4"/>
        <v>-31.222576785002005</v>
      </c>
      <c r="M18" s="15">
        <f t="shared" si="0"/>
        <v>1379.4</v>
      </c>
      <c r="N18" s="75">
        <v>5</v>
      </c>
      <c r="O18" s="15">
        <v>11375</v>
      </c>
      <c r="P18" s="15">
        <v>14374</v>
      </c>
      <c r="Q18" s="15">
        <v>2654</v>
      </c>
      <c r="R18" s="15">
        <v>3324</v>
      </c>
      <c r="S18" s="65">
        <f t="shared" si="5"/>
        <v>-20.864060108529287</v>
      </c>
      <c r="T18" s="77">
        <v>16396</v>
      </c>
      <c r="U18" s="15">
        <f t="shared" si="1"/>
        <v>2275</v>
      </c>
      <c r="V18" s="77">
        <f t="shared" si="2"/>
        <v>27771</v>
      </c>
      <c r="W18" s="77">
        <v>3948</v>
      </c>
      <c r="X18" s="78">
        <f t="shared" si="3"/>
        <v>6602</v>
      </c>
    </row>
    <row r="19" spans="1:24" ht="12.75">
      <c r="A19" s="74">
        <v>6</v>
      </c>
      <c r="B19" s="74">
        <v>3</v>
      </c>
      <c r="C19" s="4" t="s">
        <v>59</v>
      </c>
      <c r="D19" s="16" t="s">
        <v>45</v>
      </c>
      <c r="E19" s="16" t="s">
        <v>44</v>
      </c>
      <c r="F19" s="38">
        <v>4</v>
      </c>
      <c r="G19" s="38">
        <v>12</v>
      </c>
      <c r="H19" s="15">
        <v>6708</v>
      </c>
      <c r="I19" s="15">
        <v>17782</v>
      </c>
      <c r="J19" s="15">
        <v>1403</v>
      </c>
      <c r="K19" s="15">
        <v>3751</v>
      </c>
      <c r="L19" s="65">
        <f t="shared" si="4"/>
        <v>-62.276459340906534</v>
      </c>
      <c r="M19" s="15">
        <f t="shared" si="0"/>
        <v>559</v>
      </c>
      <c r="N19" s="75">
        <v>12</v>
      </c>
      <c r="O19" s="15">
        <v>10626</v>
      </c>
      <c r="P19" s="15">
        <v>23399</v>
      </c>
      <c r="Q19" s="15">
        <v>2382</v>
      </c>
      <c r="R19" s="15">
        <v>5171</v>
      </c>
      <c r="S19" s="65">
        <f t="shared" si="5"/>
        <v>-54.587802897559726</v>
      </c>
      <c r="T19" s="77">
        <v>220227</v>
      </c>
      <c r="U19" s="15">
        <f t="shared" si="1"/>
        <v>885.5</v>
      </c>
      <c r="V19" s="77">
        <f t="shared" si="2"/>
        <v>230853</v>
      </c>
      <c r="W19" s="77">
        <v>49929</v>
      </c>
      <c r="X19" s="78">
        <f t="shared" si="3"/>
        <v>52311</v>
      </c>
    </row>
    <row r="20" spans="1:24" ht="12.75">
      <c r="A20" s="74">
        <v>7</v>
      </c>
      <c r="B20" s="74">
        <v>7</v>
      </c>
      <c r="C20" s="4" t="s">
        <v>57</v>
      </c>
      <c r="D20" s="16" t="s">
        <v>49</v>
      </c>
      <c r="E20" s="16" t="s">
        <v>50</v>
      </c>
      <c r="F20" s="38">
        <v>5</v>
      </c>
      <c r="G20" s="38">
        <v>13</v>
      </c>
      <c r="H20" s="15">
        <v>2245</v>
      </c>
      <c r="I20" s="15">
        <v>6289</v>
      </c>
      <c r="J20" s="15">
        <v>477</v>
      </c>
      <c r="K20" s="15">
        <v>1161</v>
      </c>
      <c r="L20" s="65">
        <f t="shared" si="4"/>
        <v>-64.30275083479091</v>
      </c>
      <c r="M20" s="15">
        <f t="shared" si="0"/>
        <v>172.69230769230768</v>
      </c>
      <c r="N20" s="39">
        <v>13</v>
      </c>
      <c r="O20" s="15">
        <v>5991</v>
      </c>
      <c r="P20" s="15">
        <v>8486</v>
      </c>
      <c r="Q20" s="15">
        <v>1327</v>
      </c>
      <c r="R20" s="15">
        <v>1642</v>
      </c>
      <c r="S20" s="65">
        <f t="shared" si="5"/>
        <v>-29.40136695734151</v>
      </c>
      <c r="T20" s="77">
        <v>63762</v>
      </c>
      <c r="U20" s="15">
        <f t="shared" si="1"/>
        <v>460.84615384615387</v>
      </c>
      <c r="V20" s="77">
        <f t="shared" si="2"/>
        <v>69753</v>
      </c>
      <c r="W20" s="77">
        <v>12968</v>
      </c>
      <c r="X20" s="78">
        <f t="shared" si="3"/>
        <v>14295</v>
      </c>
    </row>
    <row r="21" spans="1:24" ht="12.75">
      <c r="A21" s="74">
        <v>8</v>
      </c>
      <c r="B21" s="74">
        <v>6</v>
      </c>
      <c r="C21" s="4">
        <v>2012</v>
      </c>
      <c r="D21" s="16" t="s">
        <v>53</v>
      </c>
      <c r="E21" s="16" t="s">
        <v>42</v>
      </c>
      <c r="F21" s="38">
        <v>6</v>
      </c>
      <c r="G21" s="38">
        <v>15</v>
      </c>
      <c r="H21" s="15">
        <v>3937</v>
      </c>
      <c r="I21" s="15">
        <v>9719</v>
      </c>
      <c r="J21" s="84">
        <v>803</v>
      </c>
      <c r="K21" s="84">
        <v>2109</v>
      </c>
      <c r="L21" s="65">
        <f t="shared" si="4"/>
        <v>-59.49171725486161</v>
      </c>
      <c r="M21" s="15">
        <f t="shared" si="0"/>
        <v>262.46666666666664</v>
      </c>
      <c r="N21" s="39">
        <v>15</v>
      </c>
      <c r="O21" s="15">
        <v>5781</v>
      </c>
      <c r="P21" s="15">
        <v>12287</v>
      </c>
      <c r="Q21" s="15">
        <v>1237</v>
      </c>
      <c r="R21" s="15">
        <v>2720</v>
      </c>
      <c r="S21" s="65">
        <f t="shared" si="5"/>
        <v>-52.950272645885896</v>
      </c>
      <c r="T21" s="77">
        <v>306905</v>
      </c>
      <c r="U21" s="15">
        <f t="shared" si="1"/>
        <v>385.4</v>
      </c>
      <c r="V21" s="77">
        <f t="shared" si="2"/>
        <v>312686</v>
      </c>
      <c r="W21" s="77">
        <v>68410</v>
      </c>
      <c r="X21" s="78">
        <f t="shared" si="3"/>
        <v>69647</v>
      </c>
    </row>
    <row r="22" spans="1:24" ht="12.75">
      <c r="A22" s="74">
        <v>9</v>
      </c>
      <c r="B22" s="74">
        <v>10</v>
      </c>
      <c r="C22" s="4" t="s">
        <v>54</v>
      </c>
      <c r="D22" s="16" t="s">
        <v>51</v>
      </c>
      <c r="E22" s="16" t="s">
        <v>36</v>
      </c>
      <c r="F22" s="38">
        <v>9</v>
      </c>
      <c r="G22" s="38">
        <v>8</v>
      </c>
      <c r="H22" s="83">
        <v>1900</v>
      </c>
      <c r="I22" s="83">
        <v>3446</v>
      </c>
      <c r="J22" s="92">
        <v>373</v>
      </c>
      <c r="K22" s="92">
        <v>701</v>
      </c>
      <c r="L22" s="65">
        <f t="shared" si="4"/>
        <v>-44.86360998258851</v>
      </c>
      <c r="M22" s="15">
        <f t="shared" si="0"/>
        <v>237.5</v>
      </c>
      <c r="N22" s="75">
        <v>8</v>
      </c>
      <c r="O22" s="15">
        <v>2985</v>
      </c>
      <c r="P22" s="15">
        <v>4432</v>
      </c>
      <c r="Q22" s="15">
        <v>621</v>
      </c>
      <c r="R22" s="15">
        <v>925</v>
      </c>
      <c r="S22" s="65">
        <f t="shared" si="5"/>
        <v>-32.648916967509024</v>
      </c>
      <c r="T22" s="77">
        <v>331253</v>
      </c>
      <c r="U22" s="15">
        <f t="shared" si="1"/>
        <v>373.125</v>
      </c>
      <c r="V22" s="77">
        <f t="shared" si="2"/>
        <v>334238</v>
      </c>
      <c r="W22" s="77">
        <v>78313</v>
      </c>
      <c r="X22" s="78">
        <f t="shared" si="3"/>
        <v>78934</v>
      </c>
    </row>
    <row r="23" spans="1:24" ht="12.75">
      <c r="A23" s="74">
        <v>10</v>
      </c>
      <c r="B23" s="74">
        <v>8</v>
      </c>
      <c r="C23" s="4" t="s">
        <v>61</v>
      </c>
      <c r="D23" s="16" t="s">
        <v>53</v>
      </c>
      <c r="E23" s="16" t="s">
        <v>42</v>
      </c>
      <c r="F23" s="38">
        <v>3</v>
      </c>
      <c r="G23" s="38">
        <v>5</v>
      </c>
      <c r="H23" s="25">
        <v>1984</v>
      </c>
      <c r="I23" s="25">
        <v>5646</v>
      </c>
      <c r="J23" s="92">
        <v>432</v>
      </c>
      <c r="K23" s="92">
        <v>1228</v>
      </c>
      <c r="L23" s="65">
        <f t="shared" si="4"/>
        <v>-64.86007793127878</v>
      </c>
      <c r="M23" s="15">
        <f t="shared" si="0"/>
        <v>396.8</v>
      </c>
      <c r="N23" s="75">
        <v>5</v>
      </c>
      <c r="O23" s="23">
        <v>2926</v>
      </c>
      <c r="P23" s="23">
        <v>7302</v>
      </c>
      <c r="Q23" s="23">
        <v>676</v>
      </c>
      <c r="R23" s="23">
        <v>1671</v>
      </c>
      <c r="S23" s="65">
        <f t="shared" si="5"/>
        <v>-59.92878663379896</v>
      </c>
      <c r="T23" s="77">
        <v>19034</v>
      </c>
      <c r="U23" s="15">
        <f t="shared" si="1"/>
        <v>585.2</v>
      </c>
      <c r="V23" s="77">
        <f t="shared" si="2"/>
        <v>21960</v>
      </c>
      <c r="W23" s="79">
        <v>4398</v>
      </c>
      <c r="X23" s="78">
        <f t="shared" si="3"/>
        <v>5074</v>
      </c>
    </row>
    <row r="24" spans="1:24" ht="12.75">
      <c r="A24" s="74">
        <v>11</v>
      </c>
      <c r="B24" s="52">
        <v>12</v>
      </c>
      <c r="C24" s="4" t="s">
        <v>62</v>
      </c>
      <c r="D24" s="16" t="s">
        <v>45</v>
      </c>
      <c r="E24" s="16" t="s">
        <v>63</v>
      </c>
      <c r="F24" s="38">
        <v>3</v>
      </c>
      <c r="G24" s="38">
        <v>4</v>
      </c>
      <c r="H24" s="25">
        <v>1350</v>
      </c>
      <c r="I24" s="25">
        <v>2389</v>
      </c>
      <c r="J24" s="25">
        <v>305</v>
      </c>
      <c r="K24" s="25">
        <v>530</v>
      </c>
      <c r="L24" s="65">
        <f t="shared" si="4"/>
        <v>-43.49100041858518</v>
      </c>
      <c r="M24" s="15">
        <f t="shared" si="0"/>
        <v>337.5</v>
      </c>
      <c r="N24" s="75">
        <v>4</v>
      </c>
      <c r="O24" s="23">
        <v>2257</v>
      </c>
      <c r="P24" s="23">
        <v>3155</v>
      </c>
      <c r="Q24" s="23">
        <v>529</v>
      </c>
      <c r="R24" s="23">
        <v>751</v>
      </c>
      <c r="S24" s="65">
        <f t="shared" si="5"/>
        <v>-28.462757527733757</v>
      </c>
      <c r="T24" s="77">
        <v>8866</v>
      </c>
      <c r="U24" s="15">
        <f t="shared" si="1"/>
        <v>564.25</v>
      </c>
      <c r="V24" s="77">
        <f t="shared" si="2"/>
        <v>11123</v>
      </c>
      <c r="W24" s="79">
        <v>2271</v>
      </c>
      <c r="X24" s="78">
        <f t="shared" si="3"/>
        <v>2800</v>
      </c>
    </row>
    <row r="25" spans="1:24" ht="12.75" customHeight="1">
      <c r="A25" s="52">
        <v>12</v>
      </c>
      <c r="B25" s="74">
        <v>11</v>
      </c>
      <c r="C25" s="4" t="s">
        <v>58</v>
      </c>
      <c r="D25" s="16" t="s">
        <v>45</v>
      </c>
      <c r="E25" s="16" t="s">
        <v>46</v>
      </c>
      <c r="F25" s="38">
        <v>4</v>
      </c>
      <c r="G25" s="38">
        <v>2</v>
      </c>
      <c r="H25" s="25">
        <v>1084</v>
      </c>
      <c r="I25" s="25">
        <v>2265</v>
      </c>
      <c r="J25" s="25">
        <v>203</v>
      </c>
      <c r="K25" s="25">
        <v>427</v>
      </c>
      <c r="L25" s="65">
        <f t="shared" si="4"/>
        <v>-52.141280353200884</v>
      </c>
      <c r="M25" s="15">
        <f t="shared" si="0"/>
        <v>542</v>
      </c>
      <c r="N25" s="75">
        <v>2</v>
      </c>
      <c r="O25" s="15">
        <v>2136</v>
      </c>
      <c r="P25" s="15">
        <v>3182</v>
      </c>
      <c r="Q25" s="25">
        <v>437</v>
      </c>
      <c r="R25" s="25">
        <v>631</v>
      </c>
      <c r="S25" s="65">
        <f t="shared" si="5"/>
        <v>-32.87240729101194</v>
      </c>
      <c r="T25" s="79">
        <v>31347</v>
      </c>
      <c r="U25" s="15">
        <f t="shared" si="1"/>
        <v>1068</v>
      </c>
      <c r="V25" s="77">
        <f t="shared" si="2"/>
        <v>33483</v>
      </c>
      <c r="W25" s="77">
        <v>6533</v>
      </c>
      <c r="X25" s="78">
        <f t="shared" si="3"/>
        <v>6970</v>
      </c>
    </row>
    <row r="26" spans="1:24" ht="12.75" customHeight="1">
      <c r="A26" s="74">
        <v>13</v>
      </c>
      <c r="B26" s="74">
        <v>9</v>
      </c>
      <c r="C26" s="4" t="s">
        <v>55</v>
      </c>
      <c r="D26" s="16" t="s">
        <v>45</v>
      </c>
      <c r="E26" s="16" t="s">
        <v>44</v>
      </c>
      <c r="F26" s="38">
        <v>7</v>
      </c>
      <c r="G26" s="38">
        <v>6</v>
      </c>
      <c r="H26" s="15">
        <v>1255</v>
      </c>
      <c r="I26" s="15">
        <v>4147</v>
      </c>
      <c r="J26" s="15">
        <v>325</v>
      </c>
      <c r="K26" s="15">
        <v>896</v>
      </c>
      <c r="L26" s="65">
        <f t="shared" si="4"/>
        <v>-69.7371593923318</v>
      </c>
      <c r="M26" s="15">
        <f t="shared" si="0"/>
        <v>209.16666666666666</v>
      </c>
      <c r="N26" s="39">
        <v>6</v>
      </c>
      <c r="O26" s="15">
        <v>2064</v>
      </c>
      <c r="P26" s="15">
        <v>5214</v>
      </c>
      <c r="Q26" s="15">
        <v>555</v>
      </c>
      <c r="R26" s="15">
        <v>1171</v>
      </c>
      <c r="S26" s="65">
        <f t="shared" si="5"/>
        <v>-60.41426927502877</v>
      </c>
      <c r="T26" s="79">
        <v>100012</v>
      </c>
      <c r="U26" s="15">
        <f t="shared" si="1"/>
        <v>344</v>
      </c>
      <c r="V26" s="77">
        <f t="shared" si="2"/>
        <v>102076</v>
      </c>
      <c r="W26" s="77">
        <v>23587</v>
      </c>
      <c r="X26" s="78">
        <f t="shared" si="3"/>
        <v>24142</v>
      </c>
    </row>
    <row r="27" spans="1:24" ht="12.75">
      <c r="A27" s="74">
        <v>14</v>
      </c>
      <c r="B27" s="74">
        <v>14</v>
      </c>
      <c r="C27" s="4" t="s">
        <v>56</v>
      </c>
      <c r="D27" s="16" t="s">
        <v>43</v>
      </c>
      <c r="E27" s="16" t="s">
        <v>44</v>
      </c>
      <c r="F27" s="38">
        <v>5</v>
      </c>
      <c r="G27" s="38">
        <v>6</v>
      </c>
      <c r="H27" s="25">
        <v>405</v>
      </c>
      <c r="I27" s="25">
        <v>1527</v>
      </c>
      <c r="J27" s="25">
        <v>100</v>
      </c>
      <c r="K27" s="25">
        <v>323</v>
      </c>
      <c r="L27" s="65">
        <f t="shared" si="4"/>
        <v>-73.47740667976424</v>
      </c>
      <c r="M27" s="15">
        <f t="shared" si="0"/>
        <v>67.5</v>
      </c>
      <c r="N27" s="38">
        <v>6</v>
      </c>
      <c r="O27" s="23">
        <v>781</v>
      </c>
      <c r="P27" s="23">
        <v>2374</v>
      </c>
      <c r="Q27" s="15">
        <v>187</v>
      </c>
      <c r="R27" s="15">
        <v>524</v>
      </c>
      <c r="S27" s="65">
        <f t="shared" si="5"/>
        <v>-67.10193765796124</v>
      </c>
      <c r="T27" s="77">
        <v>21003</v>
      </c>
      <c r="U27" s="15">
        <f t="shared" si="1"/>
        <v>130.16666666666666</v>
      </c>
      <c r="V27" s="77">
        <f t="shared" si="2"/>
        <v>21784</v>
      </c>
      <c r="W27" s="79">
        <v>4906</v>
      </c>
      <c r="X27" s="78">
        <f t="shared" si="3"/>
        <v>5093</v>
      </c>
    </row>
    <row r="28" spans="1:24" ht="12.75">
      <c r="A28" s="74">
        <v>15</v>
      </c>
      <c r="B28" s="74">
        <v>16</v>
      </c>
      <c r="C28" s="4" t="s">
        <v>67</v>
      </c>
      <c r="D28" s="16" t="s">
        <v>45</v>
      </c>
      <c r="E28" s="16" t="s">
        <v>46</v>
      </c>
      <c r="F28" s="38">
        <v>2</v>
      </c>
      <c r="G28" s="38">
        <v>1</v>
      </c>
      <c r="H28" s="25">
        <v>192</v>
      </c>
      <c r="I28" s="25">
        <v>1143</v>
      </c>
      <c r="J28" s="92">
        <v>73</v>
      </c>
      <c r="K28" s="92">
        <v>242</v>
      </c>
      <c r="L28" s="65">
        <f t="shared" si="4"/>
        <v>-83.2020997375328</v>
      </c>
      <c r="M28" s="15">
        <f t="shared" si="0"/>
        <v>192</v>
      </c>
      <c r="N28" s="75">
        <v>1</v>
      </c>
      <c r="O28" s="23">
        <v>630</v>
      </c>
      <c r="P28" s="23">
        <v>1744</v>
      </c>
      <c r="Q28" s="23">
        <v>130</v>
      </c>
      <c r="R28" s="23">
        <v>379</v>
      </c>
      <c r="S28" s="65">
        <f t="shared" si="5"/>
        <v>-63.87614678899082</v>
      </c>
      <c r="T28" s="77">
        <v>6169</v>
      </c>
      <c r="U28" s="15">
        <f t="shared" si="1"/>
        <v>630</v>
      </c>
      <c r="V28" s="77">
        <f t="shared" si="2"/>
        <v>6799</v>
      </c>
      <c r="W28" s="79">
        <v>1441</v>
      </c>
      <c r="X28" s="78">
        <f t="shared" si="3"/>
        <v>1571</v>
      </c>
    </row>
    <row r="29" spans="1:24" ht="12.75">
      <c r="A29" s="74">
        <v>16</v>
      </c>
      <c r="B29" s="74" t="s">
        <v>52</v>
      </c>
      <c r="C29" s="4" t="s">
        <v>72</v>
      </c>
      <c r="D29" s="16" t="s">
        <v>45</v>
      </c>
      <c r="E29" s="16" t="s">
        <v>46</v>
      </c>
      <c r="F29" s="38">
        <v>1</v>
      </c>
      <c r="G29" s="38">
        <v>1</v>
      </c>
      <c r="H29" s="25">
        <v>192</v>
      </c>
      <c r="I29" s="25"/>
      <c r="J29" s="15">
        <v>43</v>
      </c>
      <c r="K29" s="15"/>
      <c r="L29" s="65"/>
      <c r="M29" s="15">
        <f t="shared" si="0"/>
        <v>192</v>
      </c>
      <c r="N29" s="38">
        <v>1</v>
      </c>
      <c r="O29" s="15">
        <v>511</v>
      </c>
      <c r="P29" s="15"/>
      <c r="Q29" s="15">
        <v>117</v>
      </c>
      <c r="R29" s="15"/>
      <c r="S29" s="65"/>
      <c r="T29" s="89">
        <v>1867</v>
      </c>
      <c r="U29" s="15">
        <f t="shared" si="1"/>
        <v>511</v>
      </c>
      <c r="V29" s="77">
        <f t="shared" si="2"/>
        <v>2378</v>
      </c>
      <c r="W29" s="79">
        <v>594</v>
      </c>
      <c r="X29" s="78">
        <f t="shared" si="3"/>
        <v>711</v>
      </c>
    </row>
    <row r="30" spans="1:24" ht="12.75">
      <c r="A30" s="74">
        <v>17</v>
      </c>
      <c r="B30" s="74"/>
      <c r="C30" s="4"/>
      <c r="D30" s="16"/>
      <c r="E30" s="16"/>
      <c r="F30" s="38"/>
      <c r="G30" s="38"/>
      <c r="H30" s="15"/>
      <c r="I30" s="15"/>
      <c r="J30" s="83"/>
      <c r="K30" s="83"/>
      <c r="L30" s="65"/>
      <c r="M30" s="15"/>
      <c r="N30" s="75"/>
      <c r="O30" s="15"/>
      <c r="P30" s="15"/>
      <c r="Q30" s="15"/>
      <c r="R30" s="15"/>
      <c r="S30" s="65"/>
      <c r="T30" s="89"/>
      <c r="U30" s="15"/>
      <c r="V30" s="77"/>
      <c r="W30" s="77"/>
      <c r="X30" s="78"/>
    </row>
    <row r="31" spans="1:24" ht="12.75">
      <c r="A31" s="74">
        <v>18</v>
      </c>
      <c r="B31" s="74"/>
      <c r="C31" s="4"/>
      <c r="D31" s="16"/>
      <c r="E31" s="16"/>
      <c r="F31" s="38"/>
      <c r="G31" s="38"/>
      <c r="H31" s="25"/>
      <c r="I31" s="25"/>
      <c r="J31" s="25"/>
      <c r="K31" s="25"/>
      <c r="L31" s="65"/>
      <c r="M31" s="15"/>
      <c r="N31" s="39"/>
      <c r="O31" s="15"/>
      <c r="P31" s="15"/>
      <c r="Q31" s="15"/>
      <c r="R31" s="15"/>
      <c r="S31" s="65"/>
      <c r="T31" s="84"/>
      <c r="U31" s="15"/>
      <c r="V31" s="77"/>
      <c r="W31" s="77"/>
      <c r="X31" s="78"/>
    </row>
    <row r="32" spans="1:24" ht="12.75">
      <c r="A32" s="74">
        <v>19</v>
      </c>
      <c r="B32" s="74"/>
      <c r="C32" s="4"/>
      <c r="D32" s="16"/>
      <c r="E32" s="16"/>
      <c r="F32" s="38"/>
      <c r="G32" s="38"/>
      <c r="H32" s="15"/>
      <c r="I32" s="15"/>
      <c r="J32" s="91"/>
      <c r="K32" s="91"/>
      <c r="L32" s="65"/>
      <c r="M32" s="15"/>
      <c r="N32" s="39"/>
      <c r="O32" s="15"/>
      <c r="P32" s="15"/>
      <c r="Q32" s="15"/>
      <c r="R32" s="15"/>
      <c r="S32" s="67"/>
      <c r="T32" s="84"/>
      <c r="U32" s="15"/>
      <c r="V32" s="77"/>
      <c r="W32" s="77"/>
      <c r="X32" s="78"/>
    </row>
    <row r="33" spans="1:24" ht="13.5" thickBot="1">
      <c r="A33" s="51">
        <v>20</v>
      </c>
      <c r="B33" s="51"/>
      <c r="C33" s="4"/>
      <c r="D33" s="16"/>
      <c r="E33" s="16"/>
      <c r="F33" s="38"/>
      <c r="G33" s="38"/>
      <c r="H33" s="15"/>
      <c r="I33" s="15"/>
      <c r="J33" s="91"/>
      <c r="K33" s="91"/>
      <c r="L33" s="65"/>
      <c r="M33" s="15"/>
      <c r="N33" s="75"/>
      <c r="O33" s="76"/>
      <c r="P33" s="76"/>
      <c r="Q33" s="76"/>
      <c r="R33" s="76"/>
      <c r="S33" s="65"/>
      <c r="T33" s="84"/>
      <c r="U33" s="15"/>
      <c r="V33" s="77"/>
      <c r="W33" s="77"/>
      <c r="X33" s="78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116</v>
      </c>
      <c r="H34" s="32">
        <f>SUM(H14:H33)</f>
        <v>169313</v>
      </c>
      <c r="I34" s="32">
        <v>163849</v>
      </c>
      <c r="J34" s="32">
        <f>SUM(J14:J33)</f>
        <v>33705</v>
      </c>
      <c r="K34" s="32">
        <v>35664</v>
      </c>
      <c r="L34" s="70">
        <f>(H34/I34*100)-100</f>
        <v>3.334777752686932</v>
      </c>
      <c r="M34" s="33">
        <f>H34/G34</f>
        <v>1459.594827586207</v>
      </c>
      <c r="N34" s="35">
        <f>SUM(N14:N33)</f>
        <v>116</v>
      </c>
      <c r="O34" s="32">
        <f>SUM(O14:O33)</f>
        <v>297466</v>
      </c>
      <c r="P34" s="32">
        <v>214292</v>
      </c>
      <c r="Q34" s="32">
        <f>SUM(Q14:Q33)</f>
        <v>63822</v>
      </c>
      <c r="R34" s="32">
        <v>48743</v>
      </c>
      <c r="S34" s="70">
        <f>(O34/P34*100)-100</f>
        <v>38.81339480708564</v>
      </c>
      <c r="T34" s="80">
        <f>SUM(T14:T33)</f>
        <v>1316880</v>
      </c>
      <c r="U34" s="33">
        <f>O34/N34</f>
        <v>2564.362068965517</v>
      </c>
      <c r="V34" s="82">
        <f>SUM(V14:V33)</f>
        <v>1614346</v>
      </c>
      <c r="W34" s="81">
        <f>SUM(W14:W33)</f>
        <v>303318</v>
      </c>
      <c r="X34" s="36">
        <f>SUM(X14:X33)</f>
        <v>367140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18 - Dec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0.6955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17 - Dec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51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40171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AVATAR</v>
      </c>
      <c r="D14" s="4" t="str">
        <f>'WEEKLY COMPETITIVE REPORT'!D14</f>
        <v>FOX</v>
      </c>
      <c r="E14" s="4" t="str">
        <f>'WEEKLY COMPETITIVE REPORT'!E14</f>
        <v>CF</v>
      </c>
      <c r="F14" s="38">
        <f>'WEEKLY COMPETITIVE REPORT'!F14</f>
        <v>1</v>
      </c>
      <c r="G14" s="38">
        <f>'WEEKLY COMPETITIVE REPORT'!G14</f>
        <v>18</v>
      </c>
      <c r="H14" s="15">
        <f>'WEEKLY COMPETITIVE REPORT'!H14/X4</f>
        <v>132359.45363048167</v>
      </c>
      <c r="I14" s="15">
        <f>'WEEKLY COMPETITIVE REPORT'!I14/X4</f>
        <v>0</v>
      </c>
      <c r="J14" s="23">
        <f>'WEEKLY COMPETITIVE REPORT'!J14</f>
        <v>16820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7353.302979471204</v>
      </c>
      <c r="N14" s="38">
        <f>'WEEKLY COMPETITIVE REPORT'!N14</f>
        <v>18</v>
      </c>
      <c r="O14" s="15">
        <f>'WEEKLY COMPETITIVE REPORT'!O14/X4</f>
        <v>240447.1603163192</v>
      </c>
      <c r="P14" s="15">
        <f>'WEEKLY COMPETITIVE REPORT'!P14/X4</f>
        <v>0</v>
      </c>
      <c r="Q14" s="23">
        <f>'WEEKLY COMPETITIVE REPORT'!Q14</f>
        <v>33083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4347.951114306255</v>
      </c>
      <c r="U14" s="15">
        <f aca="true" t="shared" si="1" ref="U14:U20">O14/N14</f>
        <v>13358.175573128845</v>
      </c>
      <c r="V14" s="26">
        <f aca="true" t="shared" si="2" ref="V14:V20">O14+T14</f>
        <v>244795.11143062546</v>
      </c>
      <c r="W14" s="23">
        <f>'WEEKLY COMPETITIVE REPORT'!W14</f>
        <v>673</v>
      </c>
      <c r="X14" s="57">
        <f>'WEEKLY COMPETITIVE REPORT'!X14</f>
        <v>33756</v>
      </c>
    </row>
    <row r="15" spans="1:24" ht="12.75">
      <c r="A15" s="51">
        <v>2</v>
      </c>
      <c r="B15" s="4">
        <f>'WEEKLY COMPETITIVE REPORT'!B15</f>
        <v>1</v>
      </c>
      <c r="C15" s="4" t="str">
        <f>'WEEKLY COMPETITIVE REPORT'!C15</f>
        <v>NIKO</v>
      </c>
      <c r="D15" s="4" t="str">
        <f>'WEEKLY COMPETITIVE REPORT'!D15</f>
        <v>INDEP</v>
      </c>
      <c r="E15" s="4" t="str">
        <f>'WEEKLY COMPETITIVE REPORT'!E15</f>
        <v>Karantanija</v>
      </c>
      <c r="F15" s="38">
        <f>'WEEKLY COMPETITIVE REPORT'!F15</f>
        <v>3</v>
      </c>
      <c r="G15" s="38">
        <f>'WEEKLY COMPETITIVE REPORT'!G15</f>
        <v>8</v>
      </c>
      <c r="H15" s="15">
        <f>'WEEKLY COMPETITIVE REPORT'!H15/X4</f>
        <v>40759.16606757728</v>
      </c>
      <c r="I15" s="15">
        <f>'WEEKLY COMPETITIVE REPORT'!I15/X4</f>
        <v>69503.9539899353</v>
      </c>
      <c r="J15" s="23">
        <f>'WEEKLY COMPETITIVE REPORT'!J15</f>
        <v>6425</v>
      </c>
      <c r="K15" s="23">
        <f>'WEEKLY COMPETITIVE REPORT'!K15</f>
        <v>11179</v>
      </c>
      <c r="L15" s="65">
        <f>'WEEKLY COMPETITIVE REPORT'!L15</f>
        <v>-41.35705419942077</v>
      </c>
      <c r="M15" s="15">
        <f t="shared" si="0"/>
        <v>5094.89575844716</v>
      </c>
      <c r="N15" s="38">
        <f>'WEEKLY COMPETITIVE REPORT'!N15</f>
        <v>8</v>
      </c>
      <c r="O15" s="15">
        <f>'WEEKLY COMPETITIVE REPORT'!O15/X4</f>
        <v>71968.36808051761</v>
      </c>
      <c r="P15" s="15">
        <f>'WEEKLY COMPETITIVE REPORT'!P15/X4</f>
        <v>85124.37095614665</v>
      </c>
      <c r="Q15" s="23">
        <f>'WEEKLY COMPETITIVE REPORT'!Q15</f>
        <v>12431</v>
      </c>
      <c r="R15" s="23">
        <f>'WEEKLY COMPETITIVE REPORT'!R15</f>
        <v>14210</v>
      </c>
      <c r="S15" s="65">
        <f>'WEEKLY COMPETITIVE REPORT'!S15</f>
        <v>-15.455036821836359</v>
      </c>
      <c r="T15" s="15">
        <f>'WEEKLY COMPETITIVE REPORT'!T15/X4</f>
        <v>174603.8820992092</v>
      </c>
      <c r="U15" s="15">
        <f t="shared" si="1"/>
        <v>8996.046010064701</v>
      </c>
      <c r="V15" s="26">
        <f t="shared" si="2"/>
        <v>246572.2501797268</v>
      </c>
      <c r="W15" s="23">
        <f>'WEEKLY COMPETITIVE REPORT'!W15</f>
        <v>30244</v>
      </c>
      <c r="X15" s="57">
        <f>'WEEKLY COMPETITIVE REPORT'!X15</f>
        <v>42675</v>
      </c>
    </row>
    <row r="16" spans="1:24" ht="12.75">
      <c r="A16" s="51">
        <v>3</v>
      </c>
      <c r="B16" s="4">
        <f>'WEEKLY COMPETITIVE REPORT'!B16</f>
        <v>4</v>
      </c>
      <c r="C16" s="4" t="str">
        <f>'WEEKLY COMPETITIVE REPORT'!C16</f>
        <v>OLD DOGS</v>
      </c>
      <c r="D16" s="4" t="str">
        <f>'WEEKLY COMPETITIVE REPORT'!D16</f>
        <v>WDI</v>
      </c>
      <c r="E16" s="4" t="str">
        <f>'WEEKLY COMPETITIVE REPORT'!E16</f>
        <v>CENEX</v>
      </c>
      <c r="F16" s="38">
        <f>'WEEKLY COMPETITIVE REPORT'!F16</f>
        <v>2</v>
      </c>
      <c r="G16" s="38">
        <f>'WEEKLY COMPETITIVE REPORT'!G16</f>
        <v>6</v>
      </c>
      <c r="H16" s="15">
        <f>'WEEKLY COMPETITIVE REPORT'!H16/X4</f>
        <v>14615.384615384615</v>
      </c>
      <c r="I16" s="15">
        <f>'WEEKLY COMPETITIVE REPORT'!I16/X4</f>
        <v>24631.200575125808</v>
      </c>
      <c r="J16" s="23">
        <f>'WEEKLY COMPETITIVE REPORT'!J16</f>
        <v>2249</v>
      </c>
      <c r="K16" s="23">
        <f>'WEEKLY COMPETITIVE REPORT'!K16</f>
        <v>3733</v>
      </c>
      <c r="L16" s="65">
        <f>'WEEKLY COMPETITIVE REPORT'!L16</f>
        <v>-40.66312532835211</v>
      </c>
      <c r="M16" s="15">
        <f t="shared" si="0"/>
        <v>2435.897435897436</v>
      </c>
      <c r="N16" s="38">
        <f>'WEEKLY COMPETITIVE REPORT'!N16</f>
        <v>6</v>
      </c>
      <c r="O16" s="15">
        <f>'WEEKLY COMPETITIVE REPORT'!O16/X4</f>
        <v>23203.450754852624</v>
      </c>
      <c r="P16" s="15">
        <f>'WEEKLY COMPETITIVE REPORT'!P16/X4</f>
        <v>32608.19554277498</v>
      </c>
      <c r="Q16" s="23">
        <f>'WEEKLY COMPETITIVE REPORT'!Q16</f>
        <v>3869</v>
      </c>
      <c r="R16" s="23">
        <f>'WEEKLY COMPETITIVE REPORT'!R16</f>
        <v>5279</v>
      </c>
      <c r="S16" s="65">
        <f>'WEEKLY COMPETITIVE REPORT'!S16</f>
        <v>-28.841659685171308</v>
      </c>
      <c r="T16" s="15">
        <f>'WEEKLY COMPETITIVE REPORT'!T16/X4</f>
        <v>34057.51258087707</v>
      </c>
      <c r="U16" s="15">
        <f t="shared" si="1"/>
        <v>3867.2417924754373</v>
      </c>
      <c r="V16" s="26">
        <f t="shared" si="2"/>
        <v>57260.96333572969</v>
      </c>
      <c r="W16" s="23">
        <f>'WEEKLY COMPETITIVE REPORT'!W16</f>
        <v>5507</v>
      </c>
      <c r="X16" s="57">
        <f>'WEEKLY COMPETITIVE REPORT'!X16</f>
        <v>9376</v>
      </c>
    </row>
    <row r="17" spans="1:24" ht="12.75">
      <c r="A17" s="51">
        <v>4</v>
      </c>
      <c r="B17" s="4">
        <f>'WEEKLY COMPETITIVE REPORT'!B17</f>
        <v>2</v>
      </c>
      <c r="C17" s="4" t="str">
        <f>'WEEKLY COMPETITIVE REPORT'!C17</f>
        <v>PARANORMAL ACTIVITY</v>
      </c>
      <c r="D17" s="4" t="str">
        <f>'WEEKLY COMPETITIVE REPORT'!D17</f>
        <v>INDEP</v>
      </c>
      <c r="E17" s="4" t="str">
        <f>'WEEKLY COMPETITIVE REPORT'!E17</f>
        <v>Karantanija</v>
      </c>
      <c r="F17" s="38">
        <f>'WEEKLY COMPETITIVE REPORT'!F17</f>
        <v>2</v>
      </c>
      <c r="G17" s="38">
        <f>'WEEKLY COMPETITIVE REPORT'!G17</f>
        <v>6</v>
      </c>
      <c r="H17" s="15">
        <f>'WEEKLY COMPETITIVE REPORT'!H17/X4</f>
        <v>15233.644859813085</v>
      </c>
      <c r="I17" s="15">
        <f>'WEEKLY COMPETITIVE REPORT'!I17/X4</f>
        <v>43107.117181883536</v>
      </c>
      <c r="J17" s="23">
        <f>'WEEKLY COMPETITIVE REPORT'!J17</f>
        <v>2229</v>
      </c>
      <c r="K17" s="23">
        <f>'WEEKLY COMPETITIVE REPORT'!K17</f>
        <v>6350</v>
      </c>
      <c r="L17" s="65">
        <f>'WEEKLY COMPETITIVE REPORT'!L17</f>
        <v>-64.66095193622627</v>
      </c>
      <c r="M17" s="15">
        <f t="shared" si="0"/>
        <v>2538.9408099688476</v>
      </c>
      <c r="N17" s="38">
        <f>'WEEKLY COMPETITIVE REPORT'!N17</f>
        <v>6</v>
      </c>
      <c r="O17" s="15">
        <f>'WEEKLY COMPETITIVE REPORT'!O17/X4</f>
        <v>22976.27606038821</v>
      </c>
      <c r="P17" s="15">
        <f>'WEEKLY COMPETITIVE REPORT'!P17/X4</f>
        <v>58739.03666427031</v>
      </c>
      <c r="Q17" s="23">
        <f>'WEEKLY COMPETITIVE REPORT'!Q17</f>
        <v>3587</v>
      </c>
      <c r="R17" s="23">
        <f>'WEEKLY COMPETITIVE REPORT'!R17</f>
        <v>9096</v>
      </c>
      <c r="S17" s="65">
        <f>'WEEKLY COMPETITIVE REPORT'!S17</f>
        <v>-60.88414559518272</v>
      </c>
      <c r="T17" s="15">
        <f>'WEEKLY COMPETITIVE REPORT'!T17/X4</f>
        <v>60231.488138030196</v>
      </c>
      <c r="U17" s="15">
        <f t="shared" si="1"/>
        <v>3829.379343398035</v>
      </c>
      <c r="V17" s="26">
        <f t="shared" si="2"/>
        <v>83207.7641984184</v>
      </c>
      <c r="W17" s="23">
        <f>'WEEKLY COMPETITIVE REPORT'!W17</f>
        <v>9596</v>
      </c>
      <c r="X17" s="57">
        <f>'WEEKLY COMPETITIVE REPORT'!X17</f>
        <v>13183</v>
      </c>
    </row>
    <row r="18" spans="1:24" ht="13.5" customHeight="1">
      <c r="A18" s="51">
        <v>5</v>
      </c>
      <c r="B18" s="4">
        <f>'WEEKLY COMPETITIVE REPORT'!B18</f>
        <v>5</v>
      </c>
      <c r="C18" s="4" t="str">
        <f>'WEEKLY COMPETITIVE REPORT'!C18</f>
        <v>LOVE HAPPENS</v>
      </c>
      <c r="D18" s="4" t="str">
        <f>'WEEKLY COMPETITIVE REPORT'!D18</f>
        <v>INDEP</v>
      </c>
      <c r="E18" s="4" t="str">
        <f>'WEEKLY COMPETITIVE REPORT'!E18</f>
        <v>Cinemania</v>
      </c>
      <c r="F18" s="38">
        <f>'WEEKLY COMPETITIVE REPORT'!F18</f>
        <v>2</v>
      </c>
      <c r="G18" s="38">
        <f>'WEEKLY COMPETITIVE REPORT'!G18</f>
        <v>5</v>
      </c>
      <c r="H18" s="15">
        <f>'WEEKLY COMPETITIVE REPORT'!H18/X4</f>
        <v>9916.606757728254</v>
      </c>
      <c r="I18" s="15">
        <f>'WEEKLY COMPETITIVE REPORT'!I18/X4</f>
        <v>14418.404025880662</v>
      </c>
      <c r="J18" s="23">
        <f>'WEEKLY COMPETITIVE REPORT'!J18</f>
        <v>1445</v>
      </c>
      <c r="K18" s="23">
        <f>'WEEKLY COMPETITIVE REPORT'!K18</f>
        <v>2164</v>
      </c>
      <c r="L18" s="65">
        <f>'WEEKLY COMPETITIVE REPORT'!L18</f>
        <v>-31.222576785002005</v>
      </c>
      <c r="M18" s="15">
        <f t="shared" si="0"/>
        <v>1983.3213515456507</v>
      </c>
      <c r="N18" s="38">
        <f>'WEEKLY COMPETITIVE REPORT'!N18</f>
        <v>5</v>
      </c>
      <c r="O18" s="15">
        <f>'WEEKLY COMPETITIVE REPORT'!O18/X4</f>
        <v>16355.140186915887</v>
      </c>
      <c r="P18" s="15">
        <f>'WEEKLY COMPETITIVE REPORT'!P18/X4</f>
        <v>20667.145938173977</v>
      </c>
      <c r="Q18" s="23">
        <f>'WEEKLY COMPETITIVE REPORT'!Q18</f>
        <v>2654</v>
      </c>
      <c r="R18" s="23">
        <f>'WEEKLY COMPETITIVE REPORT'!R18</f>
        <v>3324</v>
      </c>
      <c r="S18" s="65">
        <f>'WEEKLY COMPETITIVE REPORT'!S18</f>
        <v>-20.864060108529287</v>
      </c>
      <c r="T18" s="15">
        <f>'WEEKLY COMPETITIVE REPORT'!T18/X4</f>
        <v>23574.406901509705</v>
      </c>
      <c r="U18" s="15">
        <f t="shared" si="1"/>
        <v>3271.0280373831774</v>
      </c>
      <c r="V18" s="26">
        <f t="shared" si="2"/>
        <v>39929.54708842559</v>
      </c>
      <c r="W18" s="23">
        <f>'WEEKLY COMPETITIVE REPORT'!W18</f>
        <v>3948</v>
      </c>
      <c r="X18" s="57">
        <f>'WEEKLY COMPETITIVE REPORT'!X18</f>
        <v>6602</v>
      </c>
    </row>
    <row r="19" spans="1:24" ht="12.75">
      <c r="A19" s="51">
        <v>6</v>
      </c>
      <c r="B19" s="4">
        <f>'WEEKLY COMPETITIVE REPORT'!B19</f>
        <v>3</v>
      </c>
      <c r="C19" s="4" t="str">
        <f>'WEEKLY COMPETITIVE REPORT'!C19</f>
        <v>NEW MOON</v>
      </c>
      <c r="D19" s="4" t="str">
        <f>'WEEKLY COMPETITIVE REPORT'!D19</f>
        <v>INDEP</v>
      </c>
      <c r="E19" s="4" t="str">
        <f>'WEEKLY COMPETITIVE REPORT'!E19</f>
        <v>Blitz</v>
      </c>
      <c r="F19" s="38">
        <f>'WEEKLY COMPETITIVE REPORT'!F19</f>
        <v>4</v>
      </c>
      <c r="G19" s="38">
        <f>'WEEKLY COMPETITIVE REPORT'!G19</f>
        <v>12</v>
      </c>
      <c r="H19" s="15">
        <f>'WEEKLY COMPETITIVE REPORT'!H19/X4</f>
        <v>9644.859813084113</v>
      </c>
      <c r="I19" s="15">
        <f>'WEEKLY COMPETITIVE REPORT'!I19/X4</f>
        <v>25567.217828900073</v>
      </c>
      <c r="J19" s="23">
        <f>'WEEKLY COMPETITIVE REPORT'!J19</f>
        <v>1403</v>
      </c>
      <c r="K19" s="23">
        <f>'WEEKLY COMPETITIVE REPORT'!K19</f>
        <v>3751</v>
      </c>
      <c r="L19" s="65">
        <f>'WEEKLY COMPETITIVE REPORT'!L19</f>
        <v>-62.276459340906534</v>
      </c>
      <c r="M19" s="15">
        <f t="shared" si="0"/>
        <v>803.7383177570094</v>
      </c>
      <c r="N19" s="38">
        <f>'WEEKLY COMPETITIVE REPORT'!N19</f>
        <v>12</v>
      </c>
      <c r="O19" s="15">
        <f>'WEEKLY COMPETITIVE REPORT'!O19/X4</f>
        <v>15278.217109992811</v>
      </c>
      <c r="P19" s="15">
        <f>'WEEKLY COMPETITIVE REPORT'!P19/X4</f>
        <v>33643.42199856218</v>
      </c>
      <c r="Q19" s="23">
        <f>'WEEKLY COMPETITIVE REPORT'!Q19</f>
        <v>2382</v>
      </c>
      <c r="R19" s="23">
        <f>'WEEKLY COMPETITIVE REPORT'!R19</f>
        <v>5171</v>
      </c>
      <c r="S19" s="65">
        <f>'WEEKLY COMPETITIVE REPORT'!S19</f>
        <v>-54.587802897559726</v>
      </c>
      <c r="T19" s="15">
        <f>'WEEKLY COMPETITIVE REPORT'!T19/X4</f>
        <v>316645.57872034505</v>
      </c>
      <c r="U19" s="15">
        <f t="shared" si="1"/>
        <v>1273.1847591660676</v>
      </c>
      <c r="V19" s="26">
        <f t="shared" si="2"/>
        <v>331923.79583033785</v>
      </c>
      <c r="W19" s="23">
        <f>'WEEKLY COMPETITIVE REPORT'!W19</f>
        <v>49929</v>
      </c>
      <c r="X19" s="57">
        <f>'WEEKLY COMPETITIVE REPORT'!X19</f>
        <v>52311</v>
      </c>
    </row>
    <row r="20" spans="1:24" ht="12.75">
      <c r="A20" s="52">
        <v>7</v>
      </c>
      <c r="B20" s="4">
        <f>'WEEKLY COMPETITIVE REPORT'!B20</f>
        <v>7</v>
      </c>
      <c r="C20" s="4" t="str">
        <f>'WEEKLY COMPETITIVE REPORT'!C20</f>
        <v>A CHRISTMAS CAROL</v>
      </c>
      <c r="D20" s="4" t="str">
        <f>'WEEKLY COMPETITIVE REPORT'!D20</f>
        <v>WDI</v>
      </c>
      <c r="E20" s="4" t="str">
        <f>'WEEKLY COMPETITIVE REPORT'!E20</f>
        <v>CENEX</v>
      </c>
      <c r="F20" s="38">
        <f>'WEEKLY COMPETITIVE REPORT'!F20</f>
        <v>5</v>
      </c>
      <c r="G20" s="38">
        <f>'WEEKLY COMPETITIVE REPORT'!G20</f>
        <v>13</v>
      </c>
      <c r="H20" s="15">
        <f>'WEEKLY COMPETITIVE REPORT'!H20/X4</f>
        <v>3227.8936017253773</v>
      </c>
      <c r="I20" s="15">
        <f>'WEEKLY COMPETITIVE REPORT'!I20/X4</f>
        <v>9042.415528396838</v>
      </c>
      <c r="J20" s="23">
        <f>'WEEKLY COMPETITIVE REPORT'!J20</f>
        <v>477</v>
      </c>
      <c r="K20" s="23">
        <f>'WEEKLY COMPETITIVE REPORT'!K20</f>
        <v>1161</v>
      </c>
      <c r="L20" s="65">
        <f>'WEEKLY COMPETITIVE REPORT'!L20</f>
        <v>-64.30275083479091</v>
      </c>
      <c r="M20" s="15">
        <f t="shared" si="0"/>
        <v>248.29950782502902</v>
      </c>
      <c r="N20" s="38">
        <f>'WEEKLY COMPETITIVE REPORT'!N20</f>
        <v>13</v>
      </c>
      <c r="O20" s="15">
        <f>'WEEKLY COMPETITIVE REPORT'!O20/X4</f>
        <v>8613.946800862688</v>
      </c>
      <c r="P20" s="15">
        <f>'WEEKLY COMPETITIVE REPORT'!P20/X4</f>
        <v>12201.294033069735</v>
      </c>
      <c r="Q20" s="23">
        <f>'WEEKLY COMPETITIVE REPORT'!Q20</f>
        <v>1327</v>
      </c>
      <c r="R20" s="23">
        <f>'WEEKLY COMPETITIVE REPORT'!R20</f>
        <v>1642</v>
      </c>
      <c r="S20" s="65">
        <f>'WEEKLY COMPETITIVE REPORT'!S20</f>
        <v>-29.40136695734151</v>
      </c>
      <c r="T20" s="15">
        <f>'WEEKLY COMPETITIVE REPORT'!T20/X4</f>
        <v>91677.92954708842</v>
      </c>
      <c r="U20" s="15">
        <f t="shared" si="1"/>
        <v>662.6112923740529</v>
      </c>
      <c r="V20" s="26">
        <f t="shared" si="2"/>
        <v>100291.87634795111</v>
      </c>
      <c r="W20" s="23">
        <f>'WEEKLY COMPETITIVE REPORT'!W20</f>
        <v>12968</v>
      </c>
      <c r="X20" s="57">
        <f>'WEEKLY COMPETITIVE REPORT'!X20</f>
        <v>14295</v>
      </c>
    </row>
    <row r="21" spans="1:24" ht="12.75">
      <c r="A21" s="51">
        <v>8</v>
      </c>
      <c r="B21" s="4">
        <f>'WEEKLY COMPETITIVE REPORT'!B21</f>
        <v>6</v>
      </c>
      <c r="C21" s="4">
        <f>'WEEKLY COMPETITIVE REPORT'!C21</f>
        <v>2012</v>
      </c>
      <c r="D21" s="4" t="str">
        <f>'WEEKLY COMPETITIVE REPORT'!D21</f>
        <v>SONY</v>
      </c>
      <c r="E21" s="4" t="str">
        <f>'WEEKLY COMPETITIVE REPORT'!E21</f>
        <v>CF</v>
      </c>
      <c r="F21" s="38">
        <f>'WEEKLY COMPETITIVE REPORT'!F21</f>
        <v>6</v>
      </c>
      <c r="G21" s="38">
        <f>'WEEKLY COMPETITIVE REPORT'!G21</f>
        <v>15</v>
      </c>
      <c r="H21" s="15">
        <f>'WEEKLY COMPETITIVE REPORT'!H21/X4</f>
        <v>5660.675772825305</v>
      </c>
      <c r="I21" s="15">
        <f>'WEEKLY COMPETITIVE REPORT'!I21/X4</f>
        <v>13974.11933860532</v>
      </c>
      <c r="J21" s="23">
        <f>'WEEKLY COMPETITIVE REPORT'!J21</f>
        <v>803</v>
      </c>
      <c r="K21" s="23">
        <f>'WEEKLY COMPETITIVE REPORT'!K21</f>
        <v>2109</v>
      </c>
      <c r="L21" s="65">
        <f>'WEEKLY COMPETITIVE REPORT'!L21</f>
        <v>-59.49171725486161</v>
      </c>
      <c r="M21" s="15">
        <f aca="true" t="shared" si="3" ref="M21:M33">H21/G21</f>
        <v>377.37838485502033</v>
      </c>
      <c r="N21" s="38">
        <f>'WEEKLY COMPETITIVE REPORT'!N21</f>
        <v>15</v>
      </c>
      <c r="O21" s="15">
        <f>'WEEKLY COMPETITIVE REPORT'!O21/X4</f>
        <v>8312.005751258088</v>
      </c>
      <c r="P21" s="15">
        <f>'WEEKLY COMPETITIVE REPORT'!P21/X4</f>
        <v>17666.42703091301</v>
      </c>
      <c r="Q21" s="23">
        <f>'WEEKLY COMPETITIVE REPORT'!Q21</f>
        <v>1237</v>
      </c>
      <c r="R21" s="23">
        <f>'WEEKLY COMPETITIVE REPORT'!R21</f>
        <v>2720</v>
      </c>
      <c r="S21" s="65">
        <f>'WEEKLY COMPETITIVE REPORT'!S21</f>
        <v>-52.950272645885896</v>
      </c>
      <c r="T21" s="15">
        <f>'WEEKLY COMPETITIVE REPORT'!T21/X4</f>
        <v>441272.4658519051</v>
      </c>
      <c r="U21" s="15">
        <f aca="true" t="shared" si="4" ref="U21:U33">O21/N21</f>
        <v>554.1337167505392</v>
      </c>
      <c r="V21" s="26">
        <f aca="true" t="shared" si="5" ref="V21:V33">O21+T21</f>
        <v>449584.4716031632</v>
      </c>
      <c r="W21" s="23">
        <f>'WEEKLY COMPETITIVE REPORT'!W21</f>
        <v>68410</v>
      </c>
      <c r="X21" s="57">
        <f>'WEEKLY COMPETITIVE REPORT'!X21</f>
        <v>69647</v>
      </c>
    </row>
    <row r="22" spans="1:24" ht="12.75">
      <c r="A22" s="51">
        <v>9</v>
      </c>
      <c r="B22" s="4">
        <f>'WEEKLY COMPETITIVE REPORT'!B22</f>
        <v>10</v>
      </c>
      <c r="C22" s="4" t="str">
        <f>'WEEKLY COMPETITIVE REPORT'!C22</f>
        <v>COUPLES RETREAT</v>
      </c>
      <c r="D22" s="4" t="str">
        <f>'WEEKLY COMPETITIVE REPORT'!D22</f>
        <v>UNI</v>
      </c>
      <c r="E22" s="4" t="str">
        <f>'WEEKLY COMPETITIVE REPORT'!E22</f>
        <v>Karantanija</v>
      </c>
      <c r="F22" s="38">
        <f>'WEEKLY COMPETITIVE REPORT'!F22</f>
        <v>9</v>
      </c>
      <c r="G22" s="38">
        <f>'WEEKLY COMPETITIVE REPORT'!G22</f>
        <v>8</v>
      </c>
      <c r="H22" s="15">
        <f>'WEEKLY COMPETITIVE REPORT'!H22/X4</f>
        <v>2731.847591660676</v>
      </c>
      <c r="I22" s="15">
        <f>'WEEKLY COMPETITIVE REPORT'!I22/X4</f>
        <v>4954.70884255931</v>
      </c>
      <c r="J22" s="23">
        <f>'WEEKLY COMPETITIVE REPORT'!J22</f>
        <v>373</v>
      </c>
      <c r="K22" s="23">
        <f>'WEEKLY COMPETITIVE REPORT'!K22</f>
        <v>701</v>
      </c>
      <c r="L22" s="65">
        <f>'WEEKLY COMPETITIVE REPORT'!L22</f>
        <v>-44.86360998258851</v>
      </c>
      <c r="M22" s="15">
        <f t="shared" si="3"/>
        <v>341.4809489575845</v>
      </c>
      <c r="N22" s="38">
        <f>'WEEKLY COMPETITIVE REPORT'!N22</f>
        <v>8</v>
      </c>
      <c r="O22" s="15">
        <f>'WEEKLY COMPETITIVE REPORT'!O22/X4</f>
        <v>4291.876347951114</v>
      </c>
      <c r="P22" s="15">
        <f>'WEEKLY COMPETITIVE REPORT'!P22/X4</f>
        <v>6372.393961179007</v>
      </c>
      <c r="Q22" s="23">
        <f>'WEEKLY COMPETITIVE REPORT'!Q22</f>
        <v>621</v>
      </c>
      <c r="R22" s="23">
        <f>'WEEKLY COMPETITIVE REPORT'!R22</f>
        <v>925</v>
      </c>
      <c r="S22" s="65">
        <f>'WEEKLY COMPETITIVE REPORT'!S22</f>
        <v>-32.648916967509024</v>
      </c>
      <c r="T22" s="15">
        <f>'WEEKLY COMPETITIVE REPORT'!T22/X4</f>
        <v>476280.3738317757</v>
      </c>
      <c r="U22" s="15">
        <f t="shared" si="4"/>
        <v>536.4845434938893</v>
      </c>
      <c r="V22" s="26">
        <f t="shared" si="5"/>
        <v>480572.2501797268</v>
      </c>
      <c r="W22" s="23">
        <f>'WEEKLY COMPETITIVE REPORT'!W22</f>
        <v>78313</v>
      </c>
      <c r="X22" s="57">
        <f>'WEEKLY COMPETITIVE REPORT'!X22</f>
        <v>78934</v>
      </c>
    </row>
    <row r="23" spans="1:24" ht="12.75">
      <c r="A23" s="51">
        <v>10</v>
      </c>
      <c r="B23" s="4">
        <f>'WEEKLY COMPETITIVE REPORT'!B23</f>
        <v>8</v>
      </c>
      <c r="C23" s="4" t="str">
        <f>'WEEKLY COMPETITIVE REPORT'!C23</f>
        <v>ZOMBIELAND</v>
      </c>
      <c r="D23" s="4" t="str">
        <f>'WEEKLY COMPETITIVE REPORT'!D23</f>
        <v>SONY</v>
      </c>
      <c r="E23" s="4" t="str">
        <f>'WEEKLY COMPETITIVE REPORT'!E23</f>
        <v>CF</v>
      </c>
      <c r="F23" s="38">
        <f>'WEEKLY COMPETITIVE REPORT'!F23</f>
        <v>3</v>
      </c>
      <c r="G23" s="38">
        <f>'WEEKLY COMPETITIVE REPORT'!G23</f>
        <v>5</v>
      </c>
      <c r="H23" s="15">
        <f>'WEEKLY COMPETITIVE REPORT'!H23/X4</f>
        <v>2852.624011502516</v>
      </c>
      <c r="I23" s="15">
        <f>'WEEKLY COMPETITIVE REPORT'!I23/X4</f>
        <v>8117.900790797987</v>
      </c>
      <c r="J23" s="23">
        <f>'WEEKLY COMPETITIVE REPORT'!J23</f>
        <v>432</v>
      </c>
      <c r="K23" s="23">
        <f>'WEEKLY COMPETITIVE REPORT'!K23</f>
        <v>1228</v>
      </c>
      <c r="L23" s="65">
        <f>'WEEKLY COMPETITIVE REPORT'!L23</f>
        <v>-64.86007793127878</v>
      </c>
      <c r="M23" s="15">
        <f t="shared" si="3"/>
        <v>570.5248023005032</v>
      </c>
      <c r="N23" s="38">
        <f>'WEEKLY COMPETITIVE REPORT'!N23</f>
        <v>5</v>
      </c>
      <c r="O23" s="15">
        <f>'WEEKLY COMPETITIVE REPORT'!O23/X4</f>
        <v>4207.04529115744</v>
      </c>
      <c r="P23" s="15">
        <f>'WEEKLY COMPETITIVE REPORT'!P23/X4</f>
        <v>10498.921639108556</v>
      </c>
      <c r="Q23" s="23">
        <f>'WEEKLY COMPETITIVE REPORT'!Q23</f>
        <v>676</v>
      </c>
      <c r="R23" s="23">
        <f>'WEEKLY COMPETITIVE REPORT'!R23</f>
        <v>1671</v>
      </c>
      <c r="S23" s="65">
        <f>'WEEKLY COMPETITIVE REPORT'!S23</f>
        <v>-59.92878663379896</v>
      </c>
      <c r="T23" s="15">
        <f>'WEEKLY COMPETITIVE REPORT'!T23/X4</f>
        <v>27367.361610352265</v>
      </c>
      <c r="U23" s="15">
        <f t="shared" si="4"/>
        <v>841.4090582314881</v>
      </c>
      <c r="V23" s="26">
        <f t="shared" si="5"/>
        <v>31574.406901509705</v>
      </c>
      <c r="W23" s="23">
        <f>'WEEKLY COMPETITIVE REPORT'!W23</f>
        <v>4398</v>
      </c>
      <c r="X23" s="57">
        <f>'WEEKLY COMPETITIVE REPORT'!X23</f>
        <v>5074</v>
      </c>
    </row>
    <row r="24" spans="1:24" ht="12.75">
      <c r="A24" s="51">
        <v>11</v>
      </c>
      <c r="B24" s="4">
        <f>'WEEKLY COMPETITIVE REPORT'!B24</f>
        <v>12</v>
      </c>
      <c r="C24" s="4" t="str">
        <f>'WEEKLY COMPETITIVE REPORT'!C24</f>
        <v>WHIP IT</v>
      </c>
      <c r="D24" s="4" t="str">
        <f>'WEEKLY COMPETITIVE REPORT'!D24</f>
        <v>INDEP</v>
      </c>
      <c r="E24" s="4" t="str">
        <f>'WEEKLY COMPETITIVE REPORT'!E24</f>
        <v>FIVIA</v>
      </c>
      <c r="F24" s="38">
        <f>'WEEKLY COMPETITIVE REPORT'!F24</f>
        <v>3</v>
      </c>
      <c r="G24" s="38">
        <f>'WEEKLY COMPETITIVE REPORT'!G24</f>
        <v>4</v>
      </c>
      <c r="H24" s="15">
        <f>'WEEKLY COMPETITIVE REPORT'!H24/X4</f>
        <v>1941.0496046010064</v>
      </c>
      <c r="I24" s="15">
        <f>'WEEKLY COMPETITIVE REPORT'!I24/X4</f>
        <v>3434.938892882818</v>
      </c>
      <c r="J24" s="23">
        <f>'WEEKLY COMPETITIVE REPORT'!J24</f>
        <v>305</v>
      </c>
      <c r="K24" s="23">
        <f>'WEEKLY COMPETITIVE REPORT'!K24</f>
        <v>530</v>
      </c>
      <c r="L24" s="65">
        <f>'WEEKLY COMPETITIVE REPORT'!L24</f>
        <v>-43.49100041858518</v>
      </c>
      <c r="M24" s="15">
        <f t="shared" si="3"/>
        <v>485.2624011502516</v>
      </c>
      <c r="N24" s="38">
        <f>'WEEKLY COMPETITIVE REPORT'!N24</f>
        <v>4</v>
      </c>
      <c r="O24" s="15">
        <f>'WEEKLY COMPETITIVE REPORT'!O24/X4</f>
        <v>3245.1473759884975</v>
      </c>
      <c r="P24" s="15">
        <f>'WEEKLY COMPETITIVE REPORT'!P24/X4</f>
        <v>4536.304816678648</v>
      </c>
      <c r="Q24" s="23">
        <f>'WEEKLY COMPETITIVE REPORT'!Q24</f>
        <v>529</v>
      </c>
      <c r="R24" s="23">
        <f>'WEEKLY COMPETITIVE REPORT'!R24</f>
        <v>751</v>
      </c>
      <c r="S24" s="65">
        <f>'WEEKLY COMPETITIVE REPORT'!S24</f>
        <v>-28.462757527733757</v>
      </c>
      <c r="T24" s="15">
        <f>'WEEKLY COMPETITIVE REPORT'!T24/X4</f>
        <v>12747.663551401869</v>
      </c>
      <c r="U24" s="15">
        <f t="shared" si="4"/>
        <v>811.2868439971244</v>
      </c>
      <c r="V24" s="26">
        <f t="shared" si="5"/>
        <v>15992.810927390366</v>
      </c>
      <c r="W24" s="23">
        <f>'WEEKLY COMPETITIVE REPORT'!W24</f>
        <v>2271</v>
      </c>
      <c r="X24" s="57">
        <f>'WEEKLY COMPETITIVE REPORT'!X24</f>
        <v>2800</v>
      </c>
    </row>
    <row r="25" spans="1:24" ht="12.75">
      <c r="A25" s="51">
        <v>12</v>
      </c>
      <c r="B25" s="4">
        <f>'WEEKLY COMPETITIVE REPORT'!B25</f>
        <v>11</v>
      </c>
      <c r="C25" s="4" t="str">
        <f>'WEEKLY COMPETITIVE REPORT'!C25</f>
        <v>BROKEN EMBRACES</v>
      </c>
      <c r="D25" s="4" t="str">
        <f>'WEEKLY COMPETITIVE REPORT'!D25</f>
        <v>INDEP</v>
      </c>
      <c r="E25" s="4" t="str">
        <f>'WEEKLY COMPETITIVE REPORT'!E25</f>
        <v>Cinemania</v>
      </c>
      <c r="F25" s="38">
        <f>'WEEKLY COMPETITIVE REPORT'!F25</f>
        <v>4</v>
      </c>
      <c r="G25" s="38">
        <f>'WEEKLY COMPETITIVE REPORT'!G25</f>
        <v>2</v>
      </c>
      <c r="H25" s="15">
        <f>'WEEKLY COMPETITIVE REPORT'!H25/X4</f>
        <v>1558.5909417685118</v>
      </c>
      <c r="I25" s="15">
        <f>'WEEKLY COMPETITIVE REPORT'!I25/X4</f>
        <v>3256.649892163911</v>
      </c>
      <c r="J25" s="23">
        <f>'WEEKLY COMPETITIVE REPORT'!J25</f>
        <v>203</v>
      </c>
      <c r="K25" s="23">
        <f>'WEEKLY COMPETITIVE REPORT'!K25</f>
        <v>427</v>
      </c>
      <c r="L25" s="65">
        <f>'WEEKLY COMPETITIVE REPORT'!L25</f>
        <v>-52.141280353200884</v>
      </c>
      <c r="M25" s="15">
        <f t="shared" si="3"/>
        <v>779.2954708842559</v>
      </c>
      <c r="N25" s="38">
        <f>'WEEKLY COMPETITIVE REPORT'!N25</f>
        <v>2</v>
      </c>
      <c r="O25" s="15">
        <f>'WEEKLY COMPETITIVE REPORT'!O25/X4</f>
        <v>3071.1718188353702</v>
      </c>
      <c r="P25" s="15">
        <f>'WEEKLY COMPETITIVE REPORT'!P25/X4</f>
        <v>4575.125808770668</v>
      </c>
      <c r="Q25" s="23">
        <f>'WEEKLY COMPETITIVE REPORT'!Q25</f>
        <v>437</v>
      </c>
      <c r="R25" s="23">
        <f>'WEEKLY COMPETITIVE REPORT'!R25</f>
        <v>631</v>
      </c>
      <c r="S25" s="65">
        <f>'WEEKLY COMPETITIVE REPORT'!S25</f>
        <v>-32.87240729101194</v>
      </c>
      <c r="T25" s="15">
        <f>'WEEKLY COMPETITIVE REPORT'!T25/X4</f>
        <v>45071.17181883537</v>
      </c>
      <c r="U25" s="15">
        <f t="shared" si="4"/>
        <v>1535.5859094176851</v>
      </c>
      <c r="V25" s="26">
        <f t="shared" si="5"/>
        <v>48142.34363767074</v>
      </c>
      <c r="W25" s="23">
        <f>'WEEKLY COMPETITIVE REPORT'!W25</f>
        <v>6533</v>
      </c>
      <c r="X25" s="57">
        <f>'WEEKLY COMPETITIVE REPORT'!X25</f>
        <v>6970</v>
      </c>
    </row>
    <row r="26" spans="1:24" ht="12.75" customHeight="1">
      <c r="A26" s="51">
        <v>13</v>
      </c>
      <c r="B26" s="4">
        <f>'WEEKLY COMPETITIVE REPORT'!B26</f>
        <v>9</v>
      </c>
      <c r="C26" s="4" t="str">
        <f>'WEEKLY COMPETITIVE REPORT'!C26</f>
        <v>MY LIFE IN RUINS</v>
      </c>
      <c r="D26" s="4" t="str">
        <f>'WEEKLY COMPETITIVE REPORT'!D26</f>
        <v>INDEP</v>
      </c>
      <c r="E26" s="4" t="str">
        <f>'WEEKLY COMPETITIVE REPORT'!E26</f>
        <v>Blitz</v>
      </c>
      <c r="F26" s="38">
        <f>'WEEKLY COMPETITIVE REPORT'!F26</f>
        <v>7</v>
      </c>
      <c r="G26" s="38">
        <f>'WEEKLY COMPETITIVE REPORT'!G26</f>
        <v>6</v>
      </c>
      <c r="H26" s="15">
        <f>'WEEKLY COMPETITIVE REPORT'!H26/X4</f>
        <v>1804.4572250179726</v>
      </c>
      <c r="I26" s="15">
        <f>'WEEKLY COMPETITIVE REPORT'!I26/X4</f>
        <v>5962.616822429906</v>
      </c>
      <c r="J26" s="23">
        <f>'WEEKLY COMPETITIVE REPORT'!J26</f>
        <v>325</v>
      </c>
      <c r="K26" s="23">
        <f>'WEEKLY COMPETITIVE REPORT'!K26</f>
        <v>896</v>
      </c>
      <c r="L26" s="65">
        <f>'WEEKLY COMPETITIVE REPORT'!L26</f>
        <v>-69.7371593923318</v>
      </c>
      <c r="M26" s="15">
        <f t="shared" si="3"/>
        <v>300.7428708363288</v>
      </c>
      <c r="N26" s="38">
        <f>'WEEKLY COMPETITIVE REPORT'!N26</f>
        <v>6</v>
      </c>
      <c r="O26" s="15">
        <f>'WEEKLY COMPETITIVE REPORT'!O26/X4</f>
        <v>2967.6491732566496</v>
      </c>
      <c r="P26" s="15">
        <f>'WEEKLY COMPETITIVE REPORT'!P26/X4</f>
        <v>7496.764917325665</v>
      </c>
      <c r="Q26" s="23">
        <f>'WEEKLY COMPETITIVE REPORT'!Q26</f>
        <v>555</v>
      </c>
      <c r="R26" s="23">
        <f>'WEEKLY COMPETITIVE REPORT'!R26</f>
        <v>1171</v>
      </c>
      <c r="S26" s="65">
        <f>'WEEKLY COMPETITIVE REPORT'!S26</f>
        <v>-60.41426927502877</v>
      </c>
      <c r="T26" s="15">
        <f>'WEEKLY COMPETITIVE REPORT'!T26/X4</f>
        <v>143798.70596693025</v>
      </c>
      <c r="U26" s="15">
        <f t="shared" si="4"/>
        <v>494.6081955427749</v>
      </c>
      <c r="V26" s="26">
        <f t="shared" si="5"/>
        <v>146766.3551401869</v>
      </c>
      <c r="W26" s="23">
        <f>'WEEKLY COMPETITIVE REPORT'!W26</f>
        <v>23587</v>
      </c>
      <c r="X26" s="57">
        <f>'WEEKLY COMPETITIVE REPORT'!X26</f>
        <v>24142</v>
      </c>
    </row>
    <row r="27" spans="1:24" ht="12.75" customHeight="1">
      <c r="A27" s="51">
        <v>14</v>
      </c>
      <c r="B27" s="4">
        <f>'WEEKLY COMPETITIVE REPORT'!B27</f>
        <v>14</v>
      </c>
      <c r="C27" s="4" t="str">
        <f>'WEEKLY COMPETITIVE REPORT'!C27</f>
        <v>THE TIME TRAVELER'S WIFE</v>
      </c>
      <c r="D27" s="4" t="str">
        <f>'WEEKLY COMPETITIVE REPORT'!D27</f>
        <v>WB</v>
      </c>
      <c r="E27" s="4" t="str">
        <f>'WEEKLY COMPETITIVE REPORT'!E27</f>
        <v>Blitz</v>
      </c>
      <c r="F27" s="38">
        <f>'WEEKLY COMPETITIVE REPORT'!F27</f>
        <v>5</v>
      </c>
      <c r="G27" s="38">
        <f>'WEEKLY COMPETITIVE REPORT'!G27</f>
        <v>6</v>
      </c>
      <c r="H27" s="15">
        <f>'WEEKLY COMPETITIVE REPORT'!H27/X4</f>
        <v>582.3148813803019</v>
      </c>
      <c r="I27" s="15">
        <f>'WEEKLY COMPETITIVE REPORT'!I27/X17</f>
        <v>0.11583099446256542</v>
      </c>
      <c r="J27" s="23">
        <f>'WEEKLY COMPETITIVE REPORT'!J27</f>
        <v>100</v>
      </c>
      <c r="K27" s="23">
        <f>'WEEKLY COMPETITIVE REPORT'!K27</f>
        <v>323</v>
      </c>
      <c r="L27" s="65">
        <f>'WEEKLY COMPETITIVE REPORT'!L27</f>
        <v>-73.47740667976424</v>
      </c>
      <c r="M27" s="15">
        <f t="shared" si="3"/>
        <v>97.05248023005032</v>
      </c>
      <c r="N27" s="38">
        <f>'WEEKLY COMPETITIVE REPORT'!N27</f>
        <v>6</v>
      </c>
      <c r="O27" s="15">
        <f>'WEEKLY COMPETITIVE REPORT'!O27/X4</f>
        <v>1122.9331416247303</v>
      </c>
      <c r="P27" s="15">
        <f>'WEEKLY COMPETITIVE REPORT'!P27/X17</f>
        <v>0.18008040658423727</v>
      </c>
      <c r="Q27" s="23">
        <f>'WEEKLY COMPETITIVE REPORT'!Q27</f>
        <v>187</v>
      </c>
      <c r="R27" s="23">
        <f>'WEEKLY COMPETITIVE REPORT'!R27</f>
        <v>524</v>
      </c>
      <c r="S27" s="65">
        <f>'WEEKLY COMPETITIVE REPORT'!S27</f>
        <v>-67.10193765796124</v>
      </c>
      <c r="T27" s="15">
        <f>'WEEKLY COMPETITIVE REPORT'!T27/X17</f>
        <v>1.5931881969202761</v>
      </c>
      <c r="U27" s="15">
        <f t="shared" si="4"/>
        <v>187.15552360412173</v>
      </c>
      <c r="V27" s="26">
        <f t="shared" si="5"/>
        <v>1124.5263298216505</v>
      </c>
      <c r="W27" s="23">
        <f>'WEEKLY COMPETITIVE REPORT'!W27</f>
        <v>4906</v>
      </c>
      <c r="X27" s="57">
        <f>'WEEKLY COMPETITIVE REPORT'!X27</f>
        <v>5093</v>
      </c>
    </row>
    <row r="28" spans="1:24" ht="12.75">
      <c r="A28" s="51">
        <v>15</v>
      </c>
      <c r="B28" s="4">
        <f>'WEEKLY COMPETITIVE REPORT'!B28</f>
        <v>16</v>
      </c>
      <c r="C28" s="4" t="str">
        <f>'WEEKLY COMPETITIVE REPORT'!C28</f>
        <v>LIMITS OF CONTROL</v>
      </c>
      <c r="D28" s="4" t="str">
        <f>'WEEKLY COMPETITIVE REPORT'!D28</f>
        <v>INDEP</v>
      </c>
      <c r="E28" s="4" t="str">
        <f>'WEEKLY COMPETITIVE REPORT'!E28</f>
        <v>Cinemania</v>
      </c>
      <c r="F28" s="38">
        <f>'WEEKLY COMPETITIVE REPORT'!F28</f>
        <v>2</v>
      </c>
      <c r="G28" s="38">
        <f>'WEEKLY COMPETITIVE REPORT'!G28</f>
        <v>1</v>
      </c>
      <c r="H28" s="15">
        <f>'WEEKLY COMPETITIVE REPORT'!H28/X4</f>
        <v>276.0603882099209</v>
      </c>
      <c r="I28" s="15">
        <f>'WEEKLY COMPETITIVE REPORT'!I28/X17</f>
        <v>0.08670257149359023</v>
      </c>
      <c r="J28" s="23">
        <f>'WEEKLY COMPETITIVE REPORT'!J28</f>
        <v>73</v>
      </c>
      <c r="K28" s="23">
        <f>'WEEKLY COMPETITIVE REPORT'!K28</f>
        <v>242</v>
      </c>
      <c r="L28" s="65">
        <f>'WEEKLY COMPETITIVE REPORT'!L28</f>
        <v>-83.2020997375328</v>
      </c>
      <c r="M28" s="15">
        <f t="shared" si="3"/>
        <v>276.0603882099209</v>
      </c>
      <c r="N28" s="38">
        <f>'WEEKLY COMPETITIVE REPORT'!N28</f>
        <v>1</v>
      </c>
      <c r="O28" s="15">
        <f>'WEEKLY COMPETITIVE REPORT'!O28/X4</f>
        <v>905.823148813803</v>
      </c>
      <c r="P28" s="15">
        <f>'WEEKLY COMPETITIVE REPORT'!P28/X17</f>
        <v>0.13229158765076235</v>
      </c>
      <c r="Q28" s="23">
        <f>'WEEKLY COMPETITIVE REPORT'!Q28</f>
        <v>130</v>
      </c>
      <c r="R28" s="23">
        <f>'WEEKLY COMPETITIVE REPORT'!R28</f>
        <v>379</v>
      </c>
      <c r="S28" s="65">
        <f>'WEEKLY COMPETITIVE REPORT'!S28</f>
        <v>-63.87614678899082</v>
      </c>
      <c r="T28" s="15">
        <f>'WEEKLY COMPETITIVE REPORT'!T28/X17</f>
        <v>0.46795114920731246</v>
      </c>
      <c r="U28" s="15">
        <f t="shared" si="4"/>
        <v>905.823148813803</v>
      </c>
      <c r="V28" s="26">
        <f t="shared" si="5"/>
        <v>906.2910999630103</v>
      </c>
      <c r="W28" s="23">
        <f>'WEEKLY COMPETITIVE REPORT'!W28</f>
        <v>1441</v>
      </c>
      <c r="X28" s="57">
        <f>'WEEKLY COMPETITIVE REPORT'!X28</f>
        <v>1571</v>
      </c>
    </row>
    <row r="29" spans="1:24" ht="12.75">
      <c r="A29" s="51">
        <v>16</v>
      </c>
      <c r="B29" s="4" t="str">
        <f>'WEEKLY COMPETITIVE REPORT'!B29</f>
        <v>New</v>
      </c>
      <c r="C29" s="4" t="str">
        <f>'WEEKLY COMPETITIVE REPORT'!C29</f>
        <v>TALES FROM GOLDEN AGE</v>
      </c>
      <c r="D29" s="4" t="str">
        <f>'WEEKLY COMPETITIVE REPORT'!D29</f>
        <v>INDEP</v>
      </c>
      <c r="E29" s="4" t="str">
        <f>'WEEKLY COMPETITIVE REPORT'!E29</f>
        <v>Cinemania</v>
      </c>
      <c r="F29" s="38">
        <f>'WEEKLY COMPETITIVE REPORT'!F29</f>
        <v>1</v>
      </c>
      <c r="G29" s="38">
        <f>'WEEKLY COMPETITIVE REPORT'!G29</f>
        <v>1</v>
      </c>
      <c r="H29" s="15">
        <f>'WEEKLY COMPETITIVE REPORT'!H29/X4</f>
        <v>276.0603882099209</v>
      </c>
      <c r="I29" s="15">
        <f>'WEEKLY COMPETITIVE REPORT'!I29/X17</f>
        <v>0</v>
      </c>
      <c r="J29" s="23">
        <f>'WEEKLY COMPETITIVE REPORT'!J29</f>
        <v>43</v>
      </c>
      <c r="K29" s="23">
        <f>'WEEKLY COMPETITIVE REPORT'!K29</f>
        <v>0</v>
      </c>
      <c r="L29" s="65">
        <f>'WEEKLY COMPETITIVE REPORT'!L29</f>
        <v>0</v>
      </c>
      <c r="M29" s="15">
        <f t="shared" si="3"/>
        <v>276.0603882099209</v>
      </c>
      <c r="N29" s="38">
        <f>'WEEKLY COMPETITIVE REPORT'!N29</f>
        <v>1</v>
      </c>
      <c r="O29" s="15">
        <f>'WEEKLY COMPETITIVE REPORT'!O29/X4</f>
        <v>734.7232207045291</v>
      </c>
      <c r="P29" s="15">
        <f>'WEEKLY COMPETITIVE REPORT'!P29/X17</f>
        <v>0</v>
      </c>
      <c r="Q29" s="23">
        <f>'WEEKLY COMPETITIVE REPORT'!Q29</f>
        <v>117</v>
      </c>
      <c r="R29" s="23">
        <f>'WEEKLY COMPETITIVE REPORT'!R29</f>
        <v>0</v>
      </c>
      <c r="S29" s="65">
        <f>'WEEKLY COMPETITIVE REPORT'!S29</f>
        <v>0</v>
      </c>
      <c r="T29" s="15">
        <f>'WEEKLY COMPETITIVE REPORT'!T29/X4</f>
        <v>2684.399712437096</v>
      </c>
      <c r="U29" s="15">
        <f t="shared" si="4"/>
        <v>734.7232207045291</v>
      </c>
      <c r="V29" s="26">
        <f t="shared" si="5"/>
        <v>3419.122933141625</v>
      </c>
      <c r="W29" s="23">
        <f>'WEEKLY COMPETITIVE REPORT'!W29</f>
        <v>594</v>
      </c>
      <c r="X29" s="57">
        <f>'WEEKLY COMPETITIVE REPORT'!X29</f>
        <v>711</v>
      </c>
    </row>
    <row r="30" spans="1:24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38">
        <f>'WEEKLY COMPETITIVE REPORT'!F30</f>
        <v>0</v>
      </c>
      <c r="G30" s="38">
        <f>'WEEKLY COMPETITIVE REPORT'!G30</f>
        <v>0</v>
      </c>
      <c r="H30" s="15">
        <f>'WEEKLY COMPETITIVE REPORT'!H30/X4</f>
        <v>0</v>
      </c>
      <c r="I30" s="15">
        <f>'WEEKLY COMPETITIVE REPORT'!I30/X17</f>
        <v>0</v>
      </c>
      <c r="J30" s="23">
        <f>'WEEKLY COMPETITIVE REPORT'!J30</f>
        <v>0</v>
      </c>
      <c r="K30" s="23">
        <f>'WEEKLY COMPETITIVE REPORT'!K30</f>
        <v>0</v>
      </c>
      <c r="L30" s="65">
        <f>'WEEKLY COMPETITIVE REPORT'!L30</f>
        <v>0</v>
      </c>
      <c r="M30" s="15" t="e">
        <f t="shared" si="3"/>
        <v>#DIV/0!</v>
      </c>
      <c r="N30" s="38">
        <f>'WEEKLY COMPETITIVE REPORT'!N30</f>
        <v>0</v>
      </c>
      <c r="O30" s="15">
        <f>'WEEKLY COMPETITIVE REPORT'!O30/X4</f>
        <v>0</v>
      </c>
      <c r="P30" s="15">
        <f>'WEEKLY COMPETITIVE REPORT'!P30/X17</f>
        <v>0</v>
      </c>
      <c r="Q30" s="23">
        <f>'WEEKLY COMPETITIVE REPORT'!Q30</f>
        <v>0</v>
      </c>
      <c r="R30" s="23">
        <f>'WEEKLY COMPETITIVE REPORT'!R30</f>
        <v>0</v>
      </c>
      <c r="S30" s="65">
        <f>'WEEKLY COMPETITIVE REPORT'!S30</f>
        <v>0</v>
      </c>
      <c r="T30" s="15">
        <f>'WEEKLY COMPETITIVE REPORT'!T30/X4</f>
        <v>0</v>
      </c>
      <c r="U30" s="15" t="e">
        <f t="shared" si="4"/>
        <v>#DIV/0!</v>
      </c>
      <c r="V30" s="26">
        <f t="shared" si="5"/>
        <v>0</v>
      </c>
      <c r="W30" s="23">
        <f>'WEEKLY COMPETITIVE REPORT'!W30</f>
        <v>0</v>
      </c>
      <c r="X30" s="57">
        <f>'WEEKLY COMPETITIVE REPORT'!X30</f>
        <v>0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38">
        <f>'WEEKLY COMPETITIVE REPORT'!F31</f>
        <v>0</v>
      </c>
      <c r="G31" s="38">
        <f>'WEEKLY COMPETITIVE REPORT'!G31</f>
        <v>0</v>
      </c>
      <c r="H31" s="15">
        <f>'WEEKLY COMPETITIVE REPORT'!H31/X4</f>
        <v>0</v>
      </c>
      <c r="I31" s="15">
        <f>'WEEKLY COMPETITIVE REPORT'!I31/X17</f>
        <v>0</v>
      </c>
      <c r="J31" s="23">
        <f>'WEEKLY COMPETITIVE REPORT'!J31</f>
        <v>0</v>
      </c>
      <c r="K31" s="23">
        <f>'WEEKLY COMPETITIVE REPORT'!K31</f>
        <v>0</v>
      </c>
      <c r="L31" s="65">
        <f>'WEEKLY COMPETITIVE REPORT'!L31</f>
        <v>0</v>
      </c>
      <c r="M31" s="15" t="e">
        <f t="shared" si="3"/>
        <v>#DIV/0!</v>
      </c>
      <c r="N31" s="38">
        <f>'WEEKLY COMPETITIVE REPORT'!N31</f>
        <v>0</v>
      </c>
      <c r="O31" s="15">
        <f>'WEEKLY COMPETITIVE REPORT'!O31/X4</f>
        <v>0</v>
      </c>
      <c r="P31" s="15">
        <f>'WEEKLY COMPETITIVE REPORT'!P31/X17</f>
        <v>0</v>
      </c>
      <c r="Q31" s="23">
        <f>'WEEKLY COMPETITIVE REPORT'!Q31</f>
        <v>0</v>
      </c>
      <c r="R31" s="23">
        <f>'WEEKLY COMPETITIVE REPORT'!R31</f>
        <v>0</v>
      </c>
      <c r="S31" s="65">
        <f>'WEEKLY COMPETITIVE REPORT'!S31</f>
        <v>0</v>
      </c>
      <c r="T31" s="15">
        <f>'WEEKLY COMPETITIVE REPORT'!T31/X4</f>
        <v>0</v>
      </c>
      <c r="U31" s="15" t="e">
        <f t="shared" si="4"/>
        <v>#DIV/0!</v>
      </c>
      <c r="V31" s="26">
        <f t="shared" si="5"/>
        <v>0</v>
      </c>
      <c r="W31" s="23">
        <f>'WEEKLY COMPETITIVE REPORT'!W31</f>
        <v>0</v>
      </c>
      <c r="X31" s="57">
        <f>'WEEKLY COMPETITIVE REPORT'!X31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3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4"/>
        <v>#DIV/0!</v>
      </c>
      <c r="V32" s="26">
        <f t="shared" si="5"/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116</v>
      </c>
      <c r="H34" s="33">
        <f>SUM(H14:H33)</f>
        <v>243440.69015097053</v>
      </c>
      <c r="I34" s="32">
        <f>SUM(I14:I33)</f>
        <v>225971.44624312737</v>
      </c>
      <c r="J34" s="32">
        <f>SUM(J14:J33)</f>
        <v>33705</v>
      </c>
      <c r="K34" s="32">
        <f>SUM(K14:K33)</f>
        <v>34794</v>
      </c>
      <c r="L34" s="65">
        <f>'WEEKLY COMPETITIVE REPORT'!L34</f>
        <v>3.334777752686932</v>
      </c>
      <c r="M34" s="33">
        <f>H34/G34</f>
        <v>2098.6266392325047</v>
      </c>
      <c r="N34" s="41">
        <f>'WEEKLY COMPETITIVE REPORT'!N34</f>
        <v>116</v>
      </c>
      <c r="O34" s="32">
        <f>SUM(O14:O33)</f>
        <v>427700.9345794392</v>
      </c>
      <c r="P34" s="32">
        <f>SUM(P14:P33)</f>
        <v>294129.71567896765</v>
      </c>
      <c r="Q34" s="32">
        <f>SUM(Q14:Q33)</f>
        <v>63822</v>
      </c>
      <c r="R34" s="32">
        <f>SUM(R14:R33)</f>
        <v>47494</v>
      </c>
      <c r="S34" s="66">
        <f>O34/P34-100%</f>
        <v>0.45412351007152196</v>
      </c>
      <c r="T34" s="32">
        <f>SUM(T14:T33)</f>
        <v>1854362.9525843498</v>
      </c>
      <c r="U34" s="33">
        <f>O34/N34</f>
        <v>3687.077022236545</v>
      </c>
      <c r="V34" s="32">
        <f>SUM(V14:V33)</f>
        <v>2282063.8871637885</v>
      </c>
      <c r="W34" s="32">
        <f>SUM(W14:W33)</f>
        <v>303318</v>
      </c>
      <c r="X34" s="36">
        <f>SUM(X14:X33)</f>
        <v>367140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2009-10-01T10:21:10Z</cp:lastPrinted>
  <dcterms:created xsi:type="dcterms:W3CDTF">1998-07-08T11:15:35Z</dcterms:created>
  <dcterms:modified xsi:type="dcterms:W3CDTF">2009-12-24T12:38:50Z</dcterms:modified>
  <cp:category/>
  <cp:version/>
  <cp:contentType/>
  <cp:contentStatus/>
</cp:coreProperties>
</file>