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7940" windowHeight="98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<sst xmlns="http://schemas.openxmlformats.org/spreadsheetml/2006/main" count="246" uniqueCount="81">
  <si>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</si>
  <si>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</si>
  <si>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</si>
  <si>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</si>
  <si>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</si>
  <si>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</si>
  <si>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</si>
  <si>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</si>
  <si>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</si>
  <si>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</si>
  <si>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</si>
  <si>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</si>
  <si>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</si>
  <si>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</si>
  <si>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</si>
  <si>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</si>
  <si>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</si>
  <si>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</si>
  <si>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</si>
  <si>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</si>
  <si>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</si>
  <si>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</si>
  <si>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</si>
  <si>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</si>
  <si>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</si>
  <si>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</si>
  <si>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</si>
  <si>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</si>
  <si>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</si>
  <si>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</si>
  <si>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</si>
  <si>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</si>
  <si>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</si>
  <si>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</si>
  <si>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</si>
  <si>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</si>
  <si>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</si>
  <si>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</si>
  <si>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</si>
  <si>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</si>
  <si>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</si>
  <si>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</si>
  <si>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</si>
  <si>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</si>
  <si>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</si>
  <si>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</si>
  <si>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</si>
  <si>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</si>
  <si>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</si>
  <si>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</si>
  <si>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</si>
  <si>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</si>
  <si>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</si>
  <si>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FIVIA</t>
  </si>
  <si>
    <t>AVATAR</t>
  </si>
  <si>
    <t>FOX</t>
  </si>
  <si>
    <t>IT'S COMPLICATED</t>
  </si>
  <si>
    <t>SHERLOCK HOLMES</t>
  </si>
  <si>
    <t>UP IN THE AIR</t>
  </si>
  <si>
    <t>PAR</t>
  </si>
  <si>
    <t>BOOK OF ELI</t>
  </si>
  <si>
    <t>PRINCESS AND THE FROG</t>
  </si>
  <si>
    <t>ALVIN AND THE CHIPMUNKS 2</t>
  </si>
  <si>
    <t>MEN WHO STARE AT GOATS</t>
  </si>
  <si>
    <t>DID YOU HEAR ABOUT THE MORGANS</t>
  </si>
  <si>
    <t>SONY</t>
  </si>
  <si>
    <t>O'HORTON</t>
  </si>
  <si>
    <t>CLOUDY WITH A CHANCE OF MEATBALLS</t>
  </si>
  <si>
    <t>EDGE OF DARKNESS</t>
  </si>
  <si>
    <t>VALENTINE'S DAY</t>
  </si>
  <si>
    <t>THE WOLFMAN</t>
  </si>
  <si>
    <t>A HURT LOCKER</t>
  </si>
  <si>
    <t>AN EDUCATION</t>
  </si>
  <si>
    <t>25 - Feb</t>
  </si>
  <si>
    <t>26 - Feb</t>
  </si>
  <si>
    <t>28 - Feb</t>
  </si>
  <si>
    <t>03 - Mar</t>
  </si>
  <si>
    <t>LOVELY BONES</t>
  </si>
  <si>
    <t>POLICE, ADJ.</t>
  </si>
  <si>
    <t>LEGION</t>
  </si>
  <si>
    <t>INVICTUS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</si>
</sst>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74</v>
      </c>
      <c r="K4" s="21"/>
      <c r="L4" s="87" t="s">
        <v>75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0.741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73</v>
      </c>
      <c r="K5" s="8"/>
      <c r="L5" s="88" t="s">
        <v>76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40241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69</v>
      </c>
      <c r="D14" s="16" t="s">
        <v>43</v>
      </c>
      <c r="E14" s="16" t="s">
        <v>44</v>
      </c>
      <c r="F14" s="38">
        <v>2</v>
      </c>
      <c r="G14" s="38">
        <v>9</v>
      </c>
      <c r="H14" s="25">
        <v>29440</v>
      </c>
      <c r="I14" s="25">
        <v>49376</v>
      </c>
      <c r="J14" s="25">
        <v>6020</v>
      </c>
      <c r="K14" s="25">
        <v>10140</v>
      </c>
      <c r="L14" s="65">
        <f>(H14/I14*100)-100</f>
        <v>-40.37589112119249</v>
      </c>
      <c r="M14" s="15">
        <f aca="true" t="shared" si="0" ref="M14:M34">H14/G14</f>
        <v>3271.1111111111113</v>
      </c>
      <c r="N14" s="39">
        <v>9</v>
      </c>
      <c r="O14" s="15">
        <v>40668</v>
      </c>
      <c r="P14" s="15">
        <v>79485</v>
      </c>
      <c r="Q14" s="15">
        <v>8832</v>
      </c>
      <c r="R14" s="15">
        <v>17834</v>
      </c>
      <c r="S14" s="65">
        <f>(O14/P14*100)-100</f>
        <v>-48.83562936403095</v>
      </c>
      <c r="T14" s="77">
        <v>99341</v>
      </c>
      <c r="U14" s="15">
        <f aca="true" t="shared" si="1" ref="U14:U34">O14/N14</f>
        <v>4518.666666666667</v>
      </c>
      <c r="V14" s="77">
        <f aca="true" t="shared" si="2" ref="V14:V33">SUM(T14,O14)</f>
        <v>140009</v>
      </c>
      <c r="W14" s="77">
        <v>22291</v>
      </c>
      <c r="X14" s="78">
        <f aca="true" t="shared" si="3" ref="X14:X33">SUM(W14,Q14)</f>
        <v>31123</v>
      </c>
    </row>
    <row r="15" spans="1:24" ht="12.75">
      <c r="A15" s="74">
        <v>2</v>
      </c>
      <c r="B15" s="74">
        <v>2</v>
      </c>
      <c r="C15" s="4" t="s">
        <v>62</v>
      </c>
      <c r="D15" s="16" t="s">
        <v>55</v>
      </c>
      <c r="E15" s="16" t="s">
        <v>42</v>
      </c>
      <c r="F15" s="38">
        <v>5</v>
      </c>
      <c r="G15" s="38">
        <v>13</v>
      </c>
      <c r="H15" s="25">
        <v>25446</v>
      </c>
      <c r="I15" s="25">
        <v>41232</v>
      </c>
      <c r="J15" s="23">
        <v>5864</v>
      </c>
      <c r="K15" s="23">
        <v>9452</v>
      </c>
      <c r="L15" s="65">
        <f>(H15/I15*100)-100</f>
        <v>-38.28579743888242</v>
      </c>
      <c r="M15" s="15">
        <f t="shared" si="0"/>
        <v>1957.3846153846155</v>
      </c>
      <c r="N15" s="38">
        <v>13</v>
      </c>
      <c r="O15" s="23">
        <v>33576</v>
      </c>
      <c r="P15" s="23">
        <v>72043</v>
      </c>
      <c r="Q15" s="23">
        <v>7898</v>
      </c>
      <c r="R15" s="23">
        <v>17698</v>
      </c>
      <c r="S15" s="65">
        <f>(O15/P15*100)-100</f>
        <v>-53.39450050664187</v>
      </c>
      <c r="T15" s="77">
        <v>348104</v>
      </c>
      <c r="U15" s="15">
        <f t="shared" si="1"/>
        <v>2582.769230769231</v>
      </c>
      <c r="V15" s="77">
        <f t="shared" si="2"/>
        <v>381680</v>
      </c>
      <c r="W15" s="77">
        <v>83713</v>
      </c>
      <c r="X15" s="78">
        <f t="shared" si="3"/>
        <v>91611</v>
      </c>
    </row>
    <row r="16" spans="1:24" ht="12.75">
      <c r="A16" s="74">
        <v>3</v>
      </c>
      <c r="B16" s="74">
        <v>3</v>
      </c>
      <c r="C16" s="4" t="s">
        <v>54</v>
      </c>
      <c r="D16" s="16" t="s">
        <v>55</v>
      </c>
      <c r="E16" s="16" t="s">
        <v>42</v>
      </c>
      <c r="F16" s="38">
        <v>11</v>
      </c>
      <c r="G16" s="38">
        <v>18</v>
      </c>
      <c r="H16" s="15">
        <v>22831</v>
      </c>
      <c r="I16" s="15">
        <v>33954</v>
      </c>
      <c r="J16" s="15">
        <v>4013</v>
      </c>
      <c r="K16" s="15">
        <v>5932</v>
      </c>
      <c r="L16" s="65">
        <f>(H16/I16*100)-100</f>
        <v>-32.75902691877246</v>
      </c>
      <c r="M16" s="15">
        <f t="shared" si="0"/>
        <v>1268.388888888889</v>
      </c>
      <c r="N16" s="75">
        <v>18</v>
      </c>
      <c r="O16" s="15">
        <v>29899</v>
      </c>
      <c r="P16" s="15">
        <v>56776</v>
      </c>
      <c r="Q16" s="15">
        <v>5337</v>
      </c>
      <c r="R16" s="15">
        <v>10923</v>
      </c>
      <c r="S16" s="65">
        <f>(O16/P16*100)-100</f>
        <v>-47.33866422432014</v>
      </c>
      <c r="T16" s="77">
        <v>1266661</v>
      </c>
      <c r="U16" s="15">
        <f t="shared" si="1"/>
        <v>1661.0555555555557</v>
      </c>
      <c r="V16" s="77">
        <f t="shared" si="2"/>
        <v>1296560</v>
      </c>
      <c r="W16" s="77">
        <v>239718</v>
      </c>
      <c r="X16" s="78">
        <f t="shared" si="3"/>
        <v>245055</v>
      </c>
    </row>
    <row r="17" spans="1:24" ht="12.75">
      <c r="A17" s="74">
        <v>4</v>
      </c>
      <c r="B17" s="74">
        <v>4</v>
      </c>
      <c r="C17" s="4" t="s">
        <v>70</v>
      </c>
      <c r="D17" s="16" t="s">
        <v>51</v>
      </c>
      <c r="E17" s="16" t="s">
        <v>36</v>
      </c>
      <c r="F17" s="38">
        <v>2</v>
      </c>
      <c r="G17" s="38">
        <v>7</v>
      </c>
      <c r="H17" s="15">
        <v>16124</v>
      </c>
      <c r="I17" s="15">
        <v>26157</v>
      </c>
      <c r="J17" s="23">
        <v>3422</v>
      </c>
      <c r="K17" s="23">
        <v>5516</v>
      </c>
      <c r="L17" s="65">
        <f>(H17/I17*100)-100</f>
        <v>-38.3568452039607</v>
      </c>
      <c r="M17" s="15">
        <f t="shared" si="0"/>
        <v>2303.4285714285716</v>
      </c>
      <c r="N17" s="38">
        <v>7</v>
      </c>
      <c r="O17" s="23">
        <v>22805</v>
      </c>
      <c r="P17" s="23">
        <v>41091</v>
      </c>
      <c r="Q17" s="23">
        <v>5111</v>
      </c>
      <c r="R17" s="23">
        <v>9472</v>
      </c>
      <c r="S17" s="65">
        <f>(O17/P17*100)-100</f>
        <v>-44.50122897958191</v>
      </c>
      <c r="T17" s="77">
        <v>42764</v>
      </c>
      <c r="U17" s="15">
        <f t="shared" si="1"/>
        <v>3257.8571428571427</v>
      </c>
      <c r="V17" s="77">
        <f t="shared" si="2"/>
        <v>65569</v>
      </c>
      <c r="W17" s="77">
        <v>9921</v>
      </c>
      <c r="X17" s="78">
        <f t="shared" si="3"/>
        <v>15032</v>
      </c>
    </row>
    <row r="18" spans="1:24" ht="13.5" customHeight="1">
      <c r="A18" s="74">
        <v>5</v>
      </c>
      <c r="B18" s="74" t="s">
        <v>52</v>
      </c>
      <c r="C18" s="4" t="s">
        <v>79</v>
      </c>
      <c r="D18" s="16" t="s">
        <v>65</v>
      </c>
      <c r="E18" s="16" t="s">
        <v>42</v>
      </c>
      <c r="F18" s="38">
        <v>1</v>
      </c>
      <c r="G18" s="38">
        <v>5</v>
      </c>
      <c r="H18" s="15">
        <v>8136</v>
      </c>
      <c r="I18" s="15"/>
      <c r="J18" s="25">
        <v>1714</v>
      </c>
      <c r="K18" s="25"/>
      <c r="L18" s="65"/>
      <c r="M18" s="15">
        <f t="shared" si="0"/>
        <v>1627.2</v>
      </c>
      <c r="N18" s="39">
        <v>5</v>
      </c>
      <c r="O18" s="15">
        <v>11541</v>
      </c>
      <c r="P18" s="15"/>
      <c r="Q18" s="15">
        <v>2628</v>
      </c>
      <c r="R18" s="15"/>
      <c r="S18" s="65"/>
      <c r="T18" s="77">
        <v>737</v>
      </c>
      <c r="U18" s="15">
        <f t="shared" si="1"/>
        <v>2308.2</v>
      </c>
      <c r="V18" s="77">
        <f t="shared" si="2"/>
        <v>12278</v>
      </c>
      <c r="W18" s="77">
        <v>162</v>
      </c>
      <c r="X18" s="78">
        <f t="shared" si="3"/>
        <v>2790</v>
      </c>
    </row>
    <row r="19" spans="1:24" ht="12.75">
      <c r="A19" s="74">
        <v>6</v>
      </c>
      <c r="B19" s="74" t="s">
        <v>52</v>
      </c>
      <c r="C19" s="4" t="s">
        <v>80</v>
      </c>
      <c r="D19" s="16" t="s">
        <v>43</v>
      </c>
      <c r="E19" s="16" t="s">
        <v>44</v>
      </c>
      <c r="F19" s="38">
        <v>1</v>
      </c>
      <c r="G19" s="38">
        <v>5</v>
      </c>
      <c r="H19" s="15">
        <v>7496</v>
      </c>
      <c r="I19" s="15"/>
      <c r="J19" s="15">
        <v>1505</v>
      </c>
      <c r="K19" s="15"/>
      <c r="L19" s="65"/>
      <c r="M19" s="15">
        <f t="shared" si="0"/>
        <v>1499.2</v>
      </c>
      <c r="N19" s="38">
        <v>5</v>
      </c>
      <c r="O19" s="15">
        <v>11489</v>
      </c>
      <c r="P19" s="15"/>
      <c r="Q19" s="15">
        <v>2509</v>
      </c>
      <c r="R19" s="15"/>
      <c r="S19" s="65"/>
      <c r="T19" s="94">
        <v>3104</v>
      </c>
      <c r="U19" s="15">
        <f t="shared" si="1"/>
        <v>2297.8</v>
      </c>
      <c r="V19" s="77">
        <f t="shared" si="2"/>
        <v>14593</v>
      </c>
      <c r="W19" s="77">
        <v>818</v>
      </c>
      <c r="X19" s="78">
        <f t="shared" si="3"/>
        <v>3327</v>
      </c>
    </row>
    <row r="20" spans="1:24" ht="12.75">
      <c r="A20" s="74">
        <v>7</v>
      </c>
      <c r="B20" s="74">
        <v>5</v>
      </c>
      <c r="C20" s="4" t="s">
        <v>67</v>
      </c>
      <c r="D20" s="16" t="s">
        <v>65</v>
      </c>
      <c r="E20" s="16" t="s">
        <v>42</v>
      </c>
      <c r="F20" s="38">
        <v>3</v>
      </c>
      <c r="G20" s="38">
        <v>13</v>
      </c>
      <c r="H20" s="15">
        <v>7688</v>
      </c>
      <c r="I20" s="15">
        <v>8196</v>
      </c>
      <c r="J20" s="92">
        <v>1716</v>
      </c>
      <c r="K20" s="92">
        <v>1985</v>
      </c>
      <c r="L20" s="65">
        <f>(H20/I20*100)-100</f>
        <v>-6.198145436798441</v>
      </c>
      <c r="M20" s="15">
        <f t="shared" si="0"/>
        <v>591.3846153846154</v>
      </c>
      <c r="N20" s="75">
        <v>13</v>
      </c>
      <c r="O20" s="23">
        <v>9187</v>
      </c>
      <c r="P20" s="23">
        <v>16966</v>
      </c>
      <c r="Q20" s="23">
        <v>2044</v>
      </c>
      <c r="R20" s="23">
        <v>4003</v>
      </c>
      <c r="S20" s="65">
        <f>(O20/P20*100)-100</f>
        <v>-45.85052457856891</v>
      </c>
      <c r="T20" s="77">
        <v>26367</v>
      </c>
      <c r="U20" s="15">
        <f t="shared" si="1"/>
        <v>706.6923076923077</v>
      </c>
      <c r="V20" s="77">
        <f t="shared" si="2"/>
        <v>35554</v>
      </c>
      <c r="W20" s="77">
        <v>6161</v>
      </c>
      <c r="X20" s="78">
        <f t="shared" si="3"/>
        <v>8205</v>
      </c>
    </row>
    <row r="21" spans="1:24" ht="12.75">
      <c r="A21" s="74">
        <v>8</v>
      </c>
      <c r="B21" s="74">
        <v>6</v>
      </c>
      <c r="C21" s="4" t="s">
        <v>64</v>
      </c>
      <c r="D21" s="16" t="s">
        <v>65</v>
      </c>
      <c r="E21" s="16" t="s">
        <v>42</v>
      </c>
      <c r="F21" s="38">
        <v>4</v>
      </c>
      <c r="G21" s="38">
        <v>8</v>
      </c>
      <c r="H21" s="15">
        <v>5644</v>
      </c>
      <c r="I21" s="15">
        <v>10271</v>
      </c>
      <c r="J21" s="91">
        <v>1226</v>
      </c>
      <c r="K21" s="91">
        <v>2315</v>
      </c>
      <c r="L21" s="65">
        <f>(H21/I21*100)-100</f>
        <v>-45.04916755914712</v>
      </c>
      <c r="M21" s="15">
        <f t="shared" si="0"/>
        <v>705.5</v>
      </c>
      <c r="N21" s="39">
        <v>8</v>
      </c>
      <c r="O21" s="15">
        <v>7973</v>
      </c>
      <c r="P21" s="15">
        <v>15650</v>
      </c>
      <c r="Q21" s="15">
        <v>1836</v>
      </c>
      <c r="R21" s="15">
        <v>3724</v>
      </c>
      <c r="S21" s="65">
        <f>(O21/P21*100)-100</f>
        <v>-49.054313099041536</v>
      </c>
      <c r="T21" s="77">
        <v>74029</v>
      </c>
      <c r="U21" s="15">
        <f t="shared" si="1"/>
        <v>996.625</v>
      </c>
      <c r="V21" s="77">
        <f t="shared" si="2"/>
        <v>82002</v>
      </c>
      <c r="W21" s="77">
        <v>16959</v>
      </c>
      <c r="X21" s="78">
        <f t="shared" si="3"/>
        <v>18795</v>
      </c>
    </row>
    <row r="22" spans="1:24" ht="12.75">
      <c r="A22" s="74">
        <v>9</v>
      </c>
      <c r="B22" s="74">
        <v>7</v>
      </c>
      <c r="C22" s="4" t="s">
        <v>61</v>
      </c>
      <c r="D22" s="16" t="s">
        <v>49</v>
      </c>
      <c r="E22" s="16" t="s">
        <v>50</v>
      </c>
      <c r="F22" s="38">
        <v>6</v>
      </c>
      <c r="G22" s="38">
        <v>9</v>
      </c>
      <c r="H22" s="25">
        <v>6376</v>
      </c>
      <c r="I22" s="25">
        <v>8607</v>
      </c>
      <c r="J22" s="77">
        <v>1517</v>
      </c>
      <c r="K22" s="77">
        <v>2000</v>
      </c>
      <c r="L22" s="65">
        <f>(H22/I22*100)-100</f>
        <v>-25.920762170326483</v>
      </c>
      <c r="M22" s="15">
        <f t="shared" si="0"/>
        <v>708.4444444444445</v>
      </c>
      <c r="N22" s="39">
        <v>9</v>
      </c>
      <c r="O22" s="15">
        <v>7697</v>
      </c>
      <c r="P22" s="15">
        <v>14144</v>
      </c>
      <c r="Q22" s="15">
        <v>1869</v>
      </c>
      <c r="R22" s="15">
        <v>3562</v>
      </c>
      <c r="S22" s="65">
        <f>(O22/P22*100)-100</f>
        <v>-45.58116515837104</v>
      </c>
      <c r="T22" s="77">
        <v>73307</v>
      </c>
      <c r="U22" s="15">
        <f t="shared" si="1"/>
        <v>855.2222222222222</v>
      </c>
      <c r="V22" s="77">
        <f t="shared" si="2"/>
        <v>81004</v>
      </c>
      <c r="W22" s="77">
        <v>18142</v>
      </c>
      <c r="X22" s="78">
        <f t="shared" si="3"/>
        <v>20011</v>
      </c>
    </row>
    <row r="23" spans="1:24" ht="12.75">
      <c r="A23" s="74">
        <v>10</v>
      </c>
      <c r="B23" s="74" t="s">
        <v>52</v>
      </c>
      <c r="C23" s="4" t="s">
        <v>77</v>
      </c>
      <c r="D23" s="16" t="s">
        <v>59</v>
      </c>
      <c r="E23" s="16" t="s">
        <v>36</v>
      </c>
      <c r="F23" s="38">
        <v>1</v>
      </c>
      <c r="G23" s="38">
        <v>5</v>
      </c>
      <c r="H23" s="25">
        <v>4044</v>
      </c>
      <c r="I23" s="25"/>
      <c r="J23" s="25">
        <v>838</v>
      </c>
      <c r="K23" s="25"/>
      <c r="L23" s="65"/>
      <c r="M23" s="15">
        <f t="shared" si="0"/>
        <v>808.8</v>
      </c>
      <c r="N23" s="75">
        <v>5</v>
      </c>
      <c r="O23" s="23">
        <v>5807</v>
      </c>
      <c r="P23" s="23"/>
      <c r="Q23" s="23">
        <v>1284</v>
      </c>
      <c r="R23" s="23"/>
      <c r="S23" s="65"/>
      <c r="T23" s="77">
        <v>1064</v>
      </c>
      <c r="U23" s="15">
        <f t="shared" si="1"/>
        <v>1161.4</v>
      </c>
      <c r="V23" s="77">
        <f t="shared" si="2"/>
        <v>6871</v>
      </c>
      <c r="W23" s="79">
        <v>293</v>
      </c>
      <c r="X23" s="78">
        <f t="shared" si="3"/>
        <v>1577</v>
      </c>
    </row>
    <row r="24" spans="1:24" ht="12.75">
      <c r="A24" s="74">
        <v>11</v>
      </c>
      <c r="B24" s="74">
        <v>8</v>
      </c>
      <c r="C24" s="4" t="s">
        <v>68</v>
      </c>
      <c r="D24" s="16" t="s">
        <v>45</v>
      </c>
      <c r="E24" s="16" t="s">
        <v>53</v>
      </c>
      <c r="F24" s="38">
        <v>3</v>
      </c>
      <c r="G24" s="38">
        <v>4</v>
      </c>
      <c r="H24" s="83">
        <v>3145</v>
      </c>
      <c r="I24" s="83">
        <v>3656</v>
      </c>
      <c r="J24" s="90">
        <v>648</v>
      </c>
      <c r="K24" s="90">
        <v>753</v>
      </c>
      <c r="L24" s="65">
        <f aca="true" t="shared" si="4" ref="L24:L31">(H24/I24*100)-100</f>
        <v>-13.977024070021884</v>
      </c>
      <c r="M24" s="15">
        <f t="shared" si="0"/>
        <v>786.25</v>
      </c>
      <c r="N24" s="75">
        <v>4</v>
      </c>
      <c r="O24" s="15">
        <v>4447</v>
      </c>
      <c r="P24" s="15">
        <v>5672</v>
      </c>
      <c r="Q24" s="15">
        <v>985</v>
      </c>
      <c r="R24" s="15">
        <v>1254</v>
      </c>
      <c r="S24" s="65">
        <f aca="true" t="shared" si="5" ref="S24:S31">(O24/P24*100)-100</f>
        <v>-21.59732016925247</v>
      </c>
      <c r="T24" s="77">
        <v>14144</v>
      </c>
      <c r="U24" s="15">
        <f t="shared" si="1"/>
        <v>1111.75</v>
      </c>
      <c r="V24" s="77">
        <f t="shared" si="2"/>
        <v>18591</v>
      </c>
      <c r="W24" s="79">
        <v>3151</v>
      </c>
      <c r="X24" s="78">
        <f t="shared" si="3"/>
        <v>4136</v>
      </c>
    </row>
    <row r="25" spans="1:24" ht="12.75" customHeight="1">
      <c r="A25" s="52">
        <v>12</v>
      </c>
      <c r="B25" s="74">
        <v>9</v>
      </c>
      <c r="C25" s="4" t="s">
        <v>63</v>
      </c>
      <c r="D25" s="16" t="s">
        <v>45</v>
      </c>
      <c r="E25" s="16" t="s">
        <v>53</v>
      </c>
      <c r="F25" s="38">
        <v>5</v>
      </c>
      <c r="G25" s="38">
        <v>4</v>
      </c>
      <c r="H25" s="25">
        <v>2479</v>
      </c>
      <c r="I25" s="25">
        <v>3650</v>
      </c>
      <c r="J25" s="25">
        <v>501</v>
      </c>
      <c r="K25" s="25">
        <v>776</v>
      </c>
      <c r="L25" s="65">
        <f t="shared" si="4"/>
        <v>-32.082191780821915</v>
      </c>
      <c r="M25" s="15">
        <f t="shared" si="0"/>
        <v>619.75</v>
      </c>
      <c r="N25" s="75">
        <v>4</v>
      </c>
      <c r="O25" s="15">
        <v>3155</v>
      </c>
      <c r="P25" s="15">
        <v>5550</v>
      </c>
      <c r="Q25" s="25">
        <v>657</v>
      </c>
      <c r="R25" s="25">
        <v>1261</v>
      </c>
      <c r="S25" s="65">
        <f t="shared" si="5"/>
        <v>-43.153153153153156</v>
      </c>
      <c r="T25" s="79">
        <v>47417</v>
      </c>
      <c r="U25" s="15">
        <f t="shared" si="1"/>
        <v>788.75</v>
      </c>
      <c r="V25" s="77">
        <f t="shared" si="2"/>
        <v>50572</v>
      </c>
      <c r="W25" s="77">
        <v>10921</v>
      </c>
      <c r="X25" s="78">
        <f t="shared" si="3"/>
        <v>11578</v>
      </c>
    </row>
    <row r="26" spans="1:24" ht="12.75" customHeight="1">
      <c r="A26" s="74">
        <v>13</v>
      </c>
      <c r="B26" s="52">
        <v>12</v>
      </c>
      <c r="C26" s="4" t="s">
        <v>58</v>
      </c>
      <c r="D26" s="16" t="s">
        <v>59</v>
      </c>
      <c r="E26" s="16" t="s">
        <v>36</v>
      </c>
      <c r="F26" s="38">
        <v>7</v>
      </c>
      <c r="G26" s="38">
        <v>5</v>
      </c>
      <c r="H26" s="15">
        <v>2042</v>
      </c>
      <c r="I26" s="15">
        <v>2650</v>
      </c>
      <c r="J26" s="15">
        <v>439</v>
      </c>
      <c r="K26" s="15">
        <v>558</v>
      </c>
      <c r="L26" s="65">
        <f t="shared" si="4"/>
        <v>-22.94339622641509</v>
      </c>
      <c r="M26" s="15">
        <f t="shared" si="0"/>
        <v>408.4</v>
      </c>
      <c r="N26" s="75">
        <v>5</v>
      </c>
      <c r="O26" s="23">
        <v>3088</v>
      </c>
      <c r="P26" s="23">
        <v>4082</v>
      </c>
      <c r="Q26" s="23">
        <v>673</v>
      </c>
      <c r="R26" s="23">
        <v>903</v>
      </c>
      <c r="S26" s="65">
        <f t="shared" si="5"/>
        <v>-24.350808427241546</v>
      </c>
      <c r="T26" s="79">
        <v>84496</v>
      </c>
      <c r="U26" s="15">
        <f t="shared" si="1"/>
        <v>617.6</v>
      </c>
      <c r="V26" s="77">
        <f t="shared" si="2"/>
        <v>87584</v>
      </c>
      <c r="W26" s="77">
        <v>19238</v>
      </c>
      <c r="X26" s="78">
        <f t="shared" si="3"/>
        <v>19911</v>
      </c>
    </row>
    <row r="27" spans="1:24" ht="12.75">
      <c r="A27" s="74">
        <v>14</v>
      </c>
      <c r="B27" s="74">
        <v>14</v>
      </c>
      <c r="C27" s="89" t="s">
        <v>71</v>
      </c>
      <c r="D27" s="16" t="s">
        <v>45</v>
      </c>
      <c r="E27" s="16" t="s">
        <v>46</v>
      </c>
      <c r="F27" s="38">
        <v>2</v>
      </c>
      <c r="G27" s="38">
        <v>2</v>
      </c>
      <c r="H27" s="25">
        <v>1611</v>
      </c>
      <c r="I27" s="25">
        <v>2195</v>
      </c>
      <c r="J27" s="25">
        <v>311</v>
      </c>
      <c r="K27" s="25">
        <v>430</v>
      </c>
      <c r="L27" s="65">
        <f t="shared" si="4"/>
        <v>-26.605922551252846</v>
      </c>
      <c r="M27" s="15">
        <f t="shared" si="0"/>
        <v>805.5</v>
      </c>
      <c r="N27" s="38">
        <v>2</v>
      </c>
      <c r="O27" s="23">
        <v>2519</v>
      </c>
      <c r="P27" s="23">
        <v>3556</v>
      </c>
      <c r="Q27" s="15">
        <v>512</v>
      </c>
      <c r="R27" s="15">
        <v>742</v>
      </c>
      <c r="S27" s="65">
        <f t="shared" si="5"/>
        <v>-29.161979752530925</v>
      </c>
      <c r="T27" s="77">
        <v>6920</v>
      </c>
      <c r="U27" s="15">
        <f t="shared" si="1"/>
        <v>1259.5</v>
      </c>
      <c r="V27" s="77">
        <f t="shared" si="2"/>
        <v>9439</v>
      </c>
      <c r="W27" s="79">
        <v>1456</v>
      </c>
      <c r="X27" s="78">
        <f t="shared" si="3"/>
        <v>1968</v>
      </c>
    </row>
    <row r="28" spans="1:24" ht="12.75">
      <c r="A28" s="74">
        <v>15</v>
      </c>
      <c r="B28" s="74">
        <v>10</v>
      </c>
      <c r="C28" s="4" t="s">
        <v>57</v>
      </c>
      <c r="D28" s="16" t="s">
        <v>43</v>
      </c>
      <c r="E28" s="16" t="s">
        <v>44</v>
      </c>
      <c r="F28" s="38">
        <v>8</v>
      </c>
      <c r="G28" s="38">
        <v>9</v>
      </c>
      <c r="H28" s="25">
        <v>1533</v>
      </c>
      <c r="I28" s="25">
        <v>3226</v>
      </c>
      <c r="J28" s="93">
        <v>308</v>
      </c>
      <c r="K28" s="93">
        <v>654</v>
      </c>
      <c r="L28" s="65">
        <f t="shared" si="4"/>
        <v>-52.479851208927464</v>
      </c>
      <c r="M28" s="15">
        <f t="shared" si="0"/>
        <v>170.33333333333334</v>
      </c>
      <c r="N28" s="75">
        <v>9</v>
      </c>
      <c r="O28" s="76">
        <v>2388</v>
      </c>
      <c r="P28" s="76">
        <v>5100</v>
      </c>
      <c r="Q28" s="76">
        <v>526</v>
      </c>
      <c r="R28" s="76">
        <v>1063</v>
      </c>
      <c r="S28" s="65">
        <f t="shared" si="5"/>
        <v>-53.17647058823529</v>
      </c>
      <c r="T28" s="77">
        <v>182898</v>
      </c>
      <c r="U28" s="15">
        <f t="shared" si="1"/>
        <v>265.3333333333333</v>
      </c>
      <c r="V28" s="77">
        <f t="shared" si="2"/>
        <v>185286</v>
      </c>
      <c r="W28" s="79">
        <v>39540</v>
      </c>
      <c r="X28" s="78">
        <f t="shared" si="3"/>
        <v>40066</v>
      </c>
    </row>
    <row r="29" spans="1:24" ht="12.75">
      <c r="A29" s="74">
        <v>16</v>
      </c>
      <c r="B29" s="74">
        <v>11</v>
      </c>
      <c r="C29" s="4" t="s">
        <v>56</v>
      </c>
      <c r="D29" s="16" t="s">
        <v>51</v>
      </c>
      <c r="E29" s="16" t="s">
        <v>36</v>
      </c>
      <c r="F29" s="38">
        <v>10</v>
      </c>
      <c r="G29" s="38">
        <v>8</v>
      </c>
      <c r="H29" s="25">
        <v>1676</v>
      </c>
      <c r="I29" s="25">
        <v>2692</v>
      </c>
      <c r="J29" s="83">
        <v>334</v>
      </c>
      <c r="K29" s="83">
        <v>566</v>
      </c>
      <c r="L29" s="65">
        <f t="shared" si="4"/>
        <v>-37.74145616641902</v>
      </c>
      <c r="M29" s="15">
        <f t="shared" si="0"/>
        <v>209.5</v>
      </c>
      <c r="N29" s="75">
        <v>8</v>
      </c>
      <c r="O29" s="15">
        <v>2320</v>
      </c>
      <c r="P29" s="15">
        <v>4166</v>
      </c>
      <c r="Q29" s="15">
        <v>487</v>
      </c>
      <c r="R29" s="15">
        <v>919</v>
      </c>
      <c r="S29" s="65">
        <f t="shared" si="5"/>
        <v>-44.3110897743639</v>
      </c>
      <c r="T29" s="94">
        <v>216183</v>
      </c>
      <c r="U29" s="15">
        <f t="shared" si="1"/>
        <v>290</v>
      </c>
      <c r="V29" s="77">
        <f t="shared" si="2"/>
        <v>218503</v>
      </c>
      <c r="W29" s="77">
        <v>49245</v>
      </c>
      <c r="X29" s="78">
        <f t="shared" si="3"/>
        <v>49732</v>
      </c>
    </row>
    <row r="30" spans="1:24" ht="12.75">
      <c r="A30" s="74">
        <v>17</v>
      </c>
      <c r="B30" s="74">
        <v>15</v>
      </c>
      <c r="C30" s="4" t="s">
        <v>72</v>
      </c>
      <c r="D30" s="16" t="s">
        <v>45</v>
      </c>
      <c r="E30" s="16" t="s">
        <v>44</v>
      </c>
      <c r="F30" s="38">
        <v>2</v>
      </c>
      <c r="G30" s="38">
        <v>2</v>
      </c>
      <c r="H30" s="15">
        <v>1156</v>
      </c>
      <c r="I30" s="15">
        <v>1570</v>
      </c>
      <c r="J30" s="25">
        <v>232</v>
      </c>
      <c r="K30" s="25">
        <v>314</v>
      </c>
      <c r="L30" s="65">
        <f t="shared" si="4"/>
        <v>-26.369426751592357</v>
      </c>
      <c r="M30" s="15">
        <f t="shared" si="0"/>
        <v>578</v>
      </c>
      <c r="N30" s="75">
        <v>2</v>
      </c>
      <c r="O30" s="15">
        <v>1873</v>
      </c>
      <c r="P30" s="15">
        <v>2699</v>
      </c>
      <c r="Q30" s="15">
        <v>392</v>
      </c>
      <c r="R30" s="15">
        <v>589</v>
      </c>
      <c r="S30" s="65">
        <f t="shared" si="5"/>
        <v>-30.603927380511294</v>
      </c>
      <c r="T30" s="77">
        <v>3376</v>
      </c>
      <c r="U30" s="15">
        <f t="shared" si="1"/>
        <v>936.5</v>
      </c>
      <c r="V30" s="77">
        <f t="shared" si="2"/>
        <v>5249</v>
      </c>
      <c r="W30" s="77">
        <v>735</v>
      </c>
      <c r="X30" s="78">
        <f t="shared" si="3"/>
        <v>1127</v>
      </c>
    </row>
    <row r="31" spans="1:24" ht="12.75">
      <c r="A31" s="74">
        <v>18</v>
      </c>
      <c r="B31" s="74">
        <v>13</v>
      </c>
      <c r="C31" s="4" t="s">
        <v>60</v>
      </c>
      <c r="D31" s="16" t="s">
        <v>45</v>
      </c>
      <c r="E31" s="16" t="s">
        <v>44</v>
      </c>
      <c r="F31" s="38">
        <v>6</v>
      </c>
      <c r="G31" s="38">
        <v>6</v>
      </c>
      <c r="H31" s="25">
        <v>1011</v>
      </c>
      <c r="I31" s="25">
        <v>2410</v>
      </c>
      <c r="J31" s="25">
        <v>221</v>
      </c>
      <c r="K31" s="25">
        <v>503</v>
      </c>
      <c r="L31" s="65">
        <f t="shared" si="4"/>
        <v>-58.04979253112033</v>
      </c>
      <c r="M31" s="15">
        <f t="shared" si="0"/>
        <v>168.5</v>
      </c>
      <c r="N31" s="75">
        <v>6</v>
      </c>
      <c r="O31" s="15">
        <v>1544</v>
      </c>
      <c r="P31" s="15">
        <v>3660</v>
      </c>
      <c r="Q31" s="15">
        <v>357</v>
      </c>
      <c r="R31" s="15">
        <v>817</v>
      </c>
      <c r="S31" s="65">
        <f t="shared" si="5"/>
        <v>-57.814207650273225</v>
      </c>
      <c r="T31" s="84">
        <v>62334</v>
      </c>
      <c r="U31" s="15">
        <f t="shared" si="1"/>
        <v>257.3333333333333</v>
      </c>
      <c r="V31" s="77">
        <f t="shared" si="2"/>
        <v>63878</v>
      </c>
      <c r="W31" s="77">
        <v>14188</v>
      </c>
      <c r="X31" s="78">
        <f t="shared" si="3"/>
        <v>14545</v>
      </c>
    </row>
    <row r="32" spans="1:24" ht="12.75">
      <c r="A32" s="74">
        <v>19</v>
      </c>
      <c r="B32" s="74" t="s">
        <v>52</v>
      </c>
      <c r="C32" s="4" t="s">
        <v>78</v>
      </c>
      <c r="D32" s="16" t="s">
        <v>45</v>
      </c>
      <c r="E32" s="16" t="s">
        <v>46</v>
      </c>
      <c r="F32" s="38">
        <v>1</v>
      </c>
      <c r="G32" s="38">
        <v>1</v>
      </c>
      <c r="H32" s="15">
        <v>344</v>
      </c>
      <c r="I32" s="15"/>
      <c r="J32" s="92">
        <v>75</v>
      </c>
      <c r="K32" s="92"/>
      <c r="L32" s="65"/>
      <c r="M32" s="15">
        <f t="shared" si="0"/>
        <v>344</v>
      </c>
      <c r="N32" s="75">
        <v>1</v>
      </c>
      <c r="O32" s="23">
        <v>603</v>
      </c>
      <c r="P32" s="23"/>
      <c r="Q32" s="23">
        <v>137</v>
      </c>
      <c r="R32" s="23"/>
      <c r="S32" s="67"/>
      <c r="T32" s="84">
        <v>1578</v>
      </c>
      <c r="U32" s="15">
        <f t="shared" si="1"/>
        <v>603</v>
      </c>
      <c r="V32" s="77">
        <f t="shared" si="2"/>
        <v>2181</v>
      </c>
      <c r="W32" s="77">
        <v>615</v>
      </c>
      <c r="X32" s="78">
        <f t="shared" si="3"/>
        <v>752</v>
      </c>
    </row>
    <row r="33" spans="1:24" ht="13.5" thickBot="1">
      <c r="A33" s="51">
        <v>20</v>
      </c>
      <c r="B33" s="51">
        <v>20</v>
      </c>
      <c r="C33" s="4" t="s">
        <v>66</v>
      </c>
      <c r="D33" s="16" t="s">
        <v>45</v>
      </c>
      <c r="E33" s="16" t="s">
        <v>46</v>
      </c>
      <c r="F33" s="38">
        <v>4</v>
      </c>
      <c r="G33" s="38">
        <v>1</v>
      </c>
      <c r="H33" s="15">
        <v>243</v>
      </c>
      <c r="I33" s="15">
        <v>477</v>
      </c>
      <c r="J33" s="15">
        <v>52</v>
      </c>
      <c r="K33" s="15">
        <v>101</v>
      </c>
      <c r="L33" s="65">
        <f>(H33/I33*100)-100</f>
        <v>-49.056603773584904</v>
      </c>
      <c r="M33" s="15">
        <f t="shared" si="0"/>
        <v>243</v>
      </c>
      <c r="N33" s="39">
        <v>1</v>
      </c>
      <c r="O33" s="15">
        <v>378</v>
      </c>
      <c r="P33" s="15">
        <v>789</v>
      </c>
      <c r="Q33" s="15">
        <v>84</v>
      </c>
      <c r="R33" s="15">
        <v>173</v>
      </c>
      <c r="S33" s="65">
        <f>(O33/P33*100)-100</f>
        <v>-52.09125475285171</v>
      </c>
      <c r="T33" s="84">
        <v>4946</v>
      </c>
      <c r="U33" s="15">
        <f t="shared" si="1"/>
        <v>378</v>
      </c>
      <c r="V33" s="77">
        <f t="shared" si="2"/>
        <v>5324</v>
      </c>
      <c r="W33" s="77">
        <v>1893</v>
      </c>
      <c r="X33" s="78">
        <f t="shared" si="3"/>
        <v>1977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134</v>
      </c>
      <c r="H34" s="32">
        <f>SUM(H14:H33)</f>
        <v>148465</v>
      </c>
      <c r="I34" s="32">
        <v>130487</v>
      </c>
      <c r="J34" s="32">
        <f>SUM(J14:J33)</f>
        <v>30956</v>
      </c>
      <c r="K34" s="32">
        <v>27418</v>
      </c>
      <c r="L34" s="70">
        <f>(H34/I34*100)-100</f>
        <v>13.777617693716621</v>
      </c>
      <c r="M34" s="33">
        <f t="shared" si="0"/>
        <v>1107.94776119403</v>
      </c>
      <c r="N34" s="35">
        <f>SUM(N14:N33)</f>
        <v>134</v>
      </c>
      <c r="O34" s="32">
        <f>SUM(O14:O33)</f>
        <v>202957</v>
      </c>
      <c r="P34" s="32">
        <v>212588</v>
      </c>
      <c r="Q34" s="32">
        <f>SUM(Q14:Q33)</f>
        <v>44158</v>
      </c>
      <c r="R34" s="32">
        <v>47702</v>
      </c>
      <c r="S34" s="70">
        <f>(O34/P34*100)-100</f>
        <v>-4.5303591924285485</v>
      </c>
      <c r="T34" s="80">
        <f>SUM(T14:T33)</f>
        <v>2559770</v>
      </c>
      <c r="U34" s="33">
        <f t="shared" si="1"/>
        <v>1514.6044776119404</v>
      </c>
      <c r="V34" s="82">
        <f>SUM(V14:V33)</f>
        <v>2762727</v>
      </c>
      <c r="W34" s="81">
        <f>SUM(W14:W33)</f>
        <v>539160</v>
      </c>
      <c r="X34" s="36">
        <f>SUM(X14:X33)</f>
        <v>583318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26 - Feb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0.741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25 - Feb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40241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VALENTINE'S DAY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2</v>
      </c>
      <c r="G14" s="38">
        <f>'WEEKLY COMPETITIVE REPORT'!G14</f>
        <v>9</v>
      </c>
      <c r="H14" s="15">
        <f>'WEEKLY COMPETITIVE REPORT'!H14/X4</f>
        <v>39730.09446693657</v>
      </c>
      <c r="I14" s="15">
        <f>'WEEKLY COMPETITIVE REPORT'!I14/X4</f>
        <v>66634.27800269905</v>
      </c>
      <c r="J14" s="23">
        <f>'WEEKLY COMPETITIVE REPORT'!J14</f>
        <v>6020</v>
      </c>
      <c r="K14" s="23">
        <f>'WEEKLY COMPETITIVE REPORT'!K14</f>
        <v>10140</v>
      </c>
      <c r="L14" s="65">
        <f>'WEEKLY COMPETITIVE REPORT'!L14</f>
        <v>-40.37589112119249</v>
      </c>
      <c r="M14" s="15">
        <f aca="true" t="shared" si="0" ref="M14:M20">H14/G14</f>
        <v>4414.45494077073</v>
      </c>
      <c r="N14" s="38">
        <f>'WEEKLY COMPETITIVE REPORT'!N14</f>
        <v>9</v>
      </c>
      <c r="O14" s="15">
        <f>'WEEKLY COMPETITIVE REPORT'!O14/X4</f>
        <v>54882.59109311741</v>
      </c>
      <c r="P14" s="15">
        <f>'WEEKLY COMPETITIVE REPORT'!P14/X4</f>
        <v>107267.20647773279</v>
      </c>
      <c r="Q14" s="23">
        <f>'WEEKLY COMPETITIVE REPORT'!Q14</f>
        <v>8832</v>
      </c>
      <c r="R14" s="23">
        <f>'WEEKLY COMPETITIVE REPORT'!R14</f>
        <v>17834</v>
      </c>
      <c r="S14" s="65">
        <f>'WEEKLY COMPETITIVE REPORT'!S14</f>
        <v>-48.83562936403095</v>
      </c>
      <c r="T14" s="15">
        <f>'WEEKLY COMPETITIVE REPORT'!T14/X4</f>
        <v>134063.4278002699</v>
      </c>
      <c r="U14" s="15">
        <f aca="true" t="shared" si="1" ref="U14:U20">O14/N14</f>
        <v>6098.065677013045</v>
      </c>
      <c r="V14" s="26">
        <f aca="true" t="shared" si="2" ref="V14:V20">O14+T14</f>
        <v>188946.0188933873</v>
      </c>
      <c r="W14" s="23">
        <f>'WEEKLY COMPETITIVE REPORT'!W14</f>
        <v>22291</v>
      </c>
      <c r="X14" s="57">
        <f>'WEEKLY COMPETITIVE REPORT'!X14</f>
        <v>31123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ALVIN AND THE CHIPMUNKS 2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5</v>
      </c>
      <c r="G15" s="38">
        <f>'WEEKLY COMPETITIVE REPORT'!G15</f>
        <v>13</v>
      </c>
      <c r="H15" s="15">
        <f>'WEEKLY COMPETITIVE REPORT'!H15/X4</f>
        <v>34340.08097165992</v>
      </c>
      <c r="I15" s="15">
        <f>'WEEKLY COMPETITIVE REPORT'!I15/X4</f>
        <v>55643.72469635628</v>
      </c>
      <c r="J15" s="23">
        <f>'WEEKLY COMPETITIVE REPORT'!J15</f>
        <v>5864</v>
      </c>
      <c r="K15" s="23">
        <f>'WEEKLY COMPETITIVE REPORT'!K15</f>
        <v>9452</v>
      </c>
      <c r="L15" s="65">
        <f>'WEEKLY COMPETITIVE REPORT'!L15</f>
        <v>-38.28579743888242</v>
      </c>
      <c r="M15" s="15">
        <f t="shared" si="0"/>
        <v>2641.544690127686</v>
      </c>
      <c r="N15" s="38">
        <f>'WEEKLY COMPETITIVE REPORT'!N15</f>
        <v>13</v>
      </c>
      <c r="O15" s="15">
        <f>'WEEKLY COMPETITIVE REPORT'!O15/X4</f>
        <v>45311.74089068826</v>
      </c>
      <c r="P15" s="15">
        <f>'WEEKLY COMPETITIVE REPORT'!P15/X4</f>
        <v>97224.02159244264</v>
      </c>
      <c r="Q15" s="23">
        <f>'WEEKLY COMPETITIVE REPORT'!Q15</f>
        <v>7898</v>
      </c>
      <c r="R15" s="23">
        <f>'WEEKLY COMPETITIVE REPORT'!R15</f>
        <v>17698</v>
      </c>
      <c r="S15" s="65">
        <f>'WEEKLY COMPETITIVE REPORT'!S15</f>
        <v>-53.39450050664187</v>
      </c>
      <c r="T15" s="15">
        <f>'WEEKLY COMPETITIVE REPORT'!T15/X4</f>
        <v>469775.97840755736</v>
      </c>
      <c r="U15" s="15">
        <f t="shared" si="1"/>
        <v>3485.5185300529433</v>
      </c>
      <c r="V15" s="26">
        <f t="shared" si="2"/>
        <v>515087.7192982456</v>
      </c>
      <c r="W15" s="23">
        <f>'WEEKLY COMPETITIVE REPORT'!W15</f>
        <v>83713</v>
      </c>
      <c r="X15" s="57">
        <f>'WEEKLY COMPETITIVE REPORT'!X15</f>
        <v>91611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AVATAR</v>
      </c>
      <c r="D16" s="4" t="str">
        <f>'WEEKLY COMPETITIVE REPORT'!D16</f>
        <v>FOX</v>
      </c>
      <c r="E16" s="4" t="str">
        <f>'WEEKLY COMPETITIVE REPORT'!E16</f>
        <v>CF</v>
      </c>
      <c r="F16" s="38">
        <f>'WEEKLY COMPETITIVE REPORT'!F16</f>
        <v>11</v>
      </c>
      <c r="G16" s="38">
        <f>'WEEKLY COMPETITIVE REPORT'!G16</f>
        <v>18</v>
      </c>
      <c r="H16" s="15">
        <f>'WEEKLY COMPETITIVE REPORT'!H16/X4</f>
        <v>30811.0661268556</v>
      </c>
      <c r="I16" s="15">
        <f>'WEEKLY COMPETITIVE REPORT'!I16/X4</f>
        <v>45821.86234817814</v>
      </c>
      <c r="J16" s="23">
        <f>'WEEKLY COMPETITIVE REPORT'!J16</f>
        <v>4013</v>
      </c>
      <c r="K16" s="23">
        <f>'WEEKLY COMPETITIVE REPORT'!K16</f>
        <v>5932</v>
      </c>
      <c r="L16" s="65">
        <f>'WEEKLY COMPETITIVE REPORT'!L16</f>
        <v>-32.75902691877246</v>
      </c>
      <c r="M16" s="15">
        <f t="shared" si="0"/>
        <v>1711.7258959364221</v>
      </c>
      <c r="N16" s="38">
        <f>'WEEKLY COMPETITIVE REPORT'!N16</f>
        <v>18</v>
      </c>
      <c r="O16" s="15">
        <f>'WEEKLY COMPETITIVE REPORT'!O16/X4</f>
        <v>40349.52766531714</v>
      </c>
      <c r="P16" s="15">
        <f>'WEEKLY COMPETITIVE REPORT'!P16/X4</f>
        <v>76620.78272604589</v>
      </c>
      <c r="Q16" s="23">
        <f>'WEEKLY COMPETITIVE REPORT'!Q16</f>
        <v>5337</v>
      </c>
      <c r="R16" s="23">
        <f>'WEEKLY COMPETITIVE REPORT'!R16</f>
        <v>10923</v>
      </c>
      <c r="S16" s="65">
        <f>'WEEKLY COMPETITIVE REPORT'!S16</f>
        <v>-47.33866422432014</v>
      </c>
      <c r="T16" s="15">
        <f>'WEEKLY COMPETITIVE REPORT'!T16/X4</f>
        <v>1709394.0620782727</v>
      </c>
      <c r="U16" s="15">
        <f t="shared" si="1"/>
        <v>2241.640425850952</v>
      </c>
      <c r="V16" s="26">
        <f t="shared" si="2"/>
        <v>1749743.5897435897</v>
      </c>
      <c r="W16" s="23">
        <f>'WEEKLY COMPETITIVE REPORT'!W16</f>
        <v>239718</v>
      </c>
      <c r="X16" s="57">
        <f>'WEEKLY COMPETITIVE REPORT'!X16</f>
        <v>245055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THE WOLFMAN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2</v>
      </c>
      <c r="G17" s="38">
        <f>'WEEKLY COMPETITIVE REPORT'!G17</f>
        <v>7</v>
      </c>
      <c r="H17" s="15">
        <f>'WEEKLY COMPETITIVE REPORT'!H17/X4</f>
        <v>21759.78407557355</v>
      </c>
      <c r="I17" s="15">
        <f>'WEEKLY COMPETITIVE REPORT'!I17/X4</f>
        <v>35299.5951417004</v>
      </c>
      <c r="J17" s="23">
        <f>'WEEKLY COMPETITIVE REPORT'!J17</f>
        <v>3422</v>
      </c>
      <c r="K17" s="23">
        <f>'WEEKLY COMPETITIVE REPORT'!K17</f>
        <v>5516</v>
      </c>
      <c r="L17" s="65">
        <f>'WEEKLY COMPETITIVE REPORT'!L17</f>
        <v>-38.3568452039607</v>
      </c>
      <c r="M17" s="15">
        <f t="shared" si="0"/>
        <v>3108.5405822247926</v>
      </c>
      <c r="N17" s="38">
        <f>'WEEKLY COMPETITIVE REPORT'!N17</f>
        <v>7</v>
      </c>
      <c r="O17" s="15">
        <f>'WEEKLY COMPETITIVE REPORT'!O17/X4</f>
        <v>30775.978407557355</v>
      </c>
      <c r="P17" s="15">
        <f>'WEEKLY COMPETITIVE REPORT'!P17/X4</f>
        <v>55453.44129554656</v>
      </c>
      <c r="Q17" s="23">
        <f>'WEEKLY COMPETITIVE REPORT'!Q17</f>
        <v>5111</v>
      </c>
      <c r="R17" s="23">
        <f>'WEEKLY COMPETITIVE REPORT'!R17</f>
        <v>9472</v>
      </c>
      <c r="S17" s="65">
        <f>'WEEKLY COMPETITIVE REPORT'!S17</f>
        <v>-44.50122897958191</v>
      </c>
      <c r="T17" s="15">
        <f>'WEEKLY COMPETITIVE REPORT'!T17/X4</f>
        <v>57711.20107962213</v>
      </c>
      <c r="U17" s="15">
        <f t="shared" si="1"/>
        <v>4396.568343936765</v>
      </c>
      <c r="V17" s="26">
        <f t="shared" si="2"/>
        <v>88487.17948717948</v>
      </c>
      <c r="W17" s="23">
        <f>'WEEKLY COMPETITIVE REPORT'!W17</f>
        <v>9921</v>
      </c>
      <c r="X17" s="57">
        <f>'WEEKLY COMPETITIVE REPORT'!X17</f>
        <v>15032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LEGION</v>
      </c>
      <c r="D18" s="4" t="str">
        <f>'WEEKLY COMPETITIVE REPORT'!D18</f>
        <v>SONY</v>
      </c>
      <c r="E18" s="4" t="str">
        <f>'WEEKLY COMPETITIVE REPORT'!E18</f>
        <v>CF</v>
      </c>
      <c r="F18" s="38">
        <f>'WEEKLY COMPETITIVE REPORT'!F18</f>
        <v>1</v>
      </c>
      <c r="G18" s="38">
        <f>'WEEKLY COMPETITIVE REPORT'!G18</f>
        <v>5</v>
      </c>
      <c r="H18" s="15">
        <f>'WEEKLY COMPETITIVE REPORT'!H18/X4</f>
        <v>10979.757085020243</v>
      </c>
      <c r="I18" s="15">
        <f>'WEEKLY COMPETITIVE REPORT'!I18/X4</f>
        <v>0</v>
      </c>
      <c r="J18" s="23">
        <f>'WEEKLY COMPETITIVE REPORT'!J18</f>
        <v>1714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2195.9514170040484</v>
      </c>
      <c r="N18" s="38">
        <f>'WEEKLY COMPETITIVE REPORT'!N18</f>
        <v>5</v>
      </c>
      <c r="O18" s="15">
        <f>'WEEKLY COMPETITIVE REPORT'!O18/X4</f>
        <v>15574.8987854251</v>
      </c>
      <c r="P18" s="15">
        <f>'WEEKLY COMPETITIVE REPORT'!P18/X4</f>
        <v>0</v>
      </c>
      <c r="Q18" s="23">
        <f>'WEEKLY COMPETITIVE REPORT'!Q18</f>
        <v>2628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994.6018893387314</v>
      </c>
      <c r="U18" s="15">
        <f t="shared" si="1"/>
        <v>3114.97975708502</v>
      </c>
      <c r="V18" s="26">
        <f t="shared" si="2"/>
        <v>16569.500674763833</v>
      </c>
      <c r="W18" s="23">
        <f>'WEEKLY COMPETITIVE REPORT'!W18</f>
        <v>162</v>
      </c>
      <c r="X18" s="57">
        <f>'WEEKLY COMPETITIVE REPORT'!X18</f>
        <v>2790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INVICTUS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1</v>
      </c>
      <c r="G19" s="38">
        <f>'WEEKLY COMPETITIVE REPORT'!G19</f>
        <v>5</v>
      </c>
      <c r="H19" s="15">
        <f>'WEEKLY COMPETITIVE REPORT'!H19/X4</f>
        <v>10116.059379217275</v>
      </c>
      <c r="I19" s="15">
        <f>'WEEKLY COMPETITIVE REPORT'!I19/X4</f>
        <v>0</v>
      </c>
      <c r="J19" s="23">
        <f>'WEEKLY COMPETITIVE REPORT'!J19</f>
        <v>1505</v>
      </c>
      <c r="K19" s="23">
        <f>'WEEKLY COMPETITIVE REPORT'!K19</f>
        <v>0</v>
      </c>
      <c r="L19" s="65">
        <f>'WEEKLY COMPETITIVE REPORT'!L19</f>
        <v>0</v>
      </c>
      <c r="M19" s="15">
        <f t="shared" si="0"/>
        <v>2023.211875843455</v>
      </c>
      <c r="N19" s="38">
        <f>'WEEKLY COMPETITIVE REPORT'!N19</f>
        <v>5</v>
      </c>
      <c r="O19" s="15">
        <f>'WEEKLY COMPETITIVE REPORT'!O19/X4</f>
        <v>15504.72334682861</v>
      </c>
      <c r="P19" s="15">
        <f>'WEEKLY COMPETITIVE REPORT'!P19/X4</f>
        <v>0</v>
      </c>
      <c r="Q19" s="23">
        <f>'WEEKLY COMPETITIVE REPORT'!Q19</f>
        <v>2509</v>
      </c>
      <c r="R19" s="23">
        <f>'WEEKLY COMPETITIVE REPORT'!R19</f>
        <v>0</v>
      </c>
      <c r="S19" s="65">
        <f>'WEEKLY COMPETITIVE REPORT'!S19</f>
        <v>0</v>
      </c>
      <c r="T19" s="15">
        <f>'WEEKLY COMPETITIVE REPORT'!T19/X4</f>
        <v>4188.9338731443995</v>
      </c>
      <c r="U19" s="15">
        <f t="shared" si="1"/>
        <v>3100.944669365722</v>
      </c>
      <c r="V19" s="26">
        <f t="shared" si="2"/>
        <v>19693.65721997301</v>
      </c>
      <c r="W19" s="23">
        <f>'WEEKLY COMPETITIVE REPORT'!W19</f>
        <v>818</v>
      </c>
      <c r="X19" s="57">
        <f>'WEEKLY COMPETITIVE REPORT'!X19</f>
        <v>3327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CLOUDY WITH A CHANCE OF MEATBALLS</v>
      </c>
      <c r="D20" s="4" t="str">
        <f>'WEEKLY COMPETITIVE REPORT'!D20</f>
        <v>SONY</v>
      </c>
      <c r="E20" s="4" t="str">
        <f>'WEEKLY COMPETITIVE REPORT'!E20</f>
        <v>CF</v>
      </c>
      <c r="F20" s="38">
        <f>'WEEKLY COMPETITIVE REPORT'!F20</f>
        <v>3</v>
      </c>
      <c r="G20" s="38">
        <f>'WEEKLY COMPETITIVE REPORT'!G20</f>
        <v>13</v>
      </c>
      <c r="H20" s="15">
        <f>'WEEKLY COMPETITIVE REPORT'!H20/X4</f>
        <v>10375.168690958164</v>
      </c>
      <c r="I20" s="15">
        <f>'WEEKLY COMPETITIVE REPORT'!I20/X4</f>
        <v>11060.728744939272</v>
      </c>
      <c r="J20" s="23">
        <f>'WEEKLY COMPETITIVE REPORT'!J20</f>
        <v>1716</v>
      </c>
      <c r="K20" s="23">
        <f>'WEEKLY COMPETITIVE REPORT'!K20</f>
        <v>1985</v>
      </c>
      <c r="L20" s="65">
        <f>'WEEKLY COMPETITIVE REPORT'!L20</f>
        <v>-6.198145436798441</v>
      </c>
      <c r="M20" s="15">
        <f t="shared" si="0"/>
        <v>798.0898993044741</v>
      </c>
      <c r="N20" s="38">
        <f>'WEEKLY COMPETITIVE REPORT'!N20</f>
        <v>13</v>
      </c>
      <c r="O20" s="15">
        <f>'WEEKLY COMPETITIVE REPORT'!O20/X4</f>
        <v>12398.110661268556</v>
      </c>
      <c r="P20" s="15">
        <f>'WEEKLY COMPETITIVE REPORT'!P20/X4</f>
        <v>22896.08636977058</v>
      </c>
      <c r="Q20" s="23">
        <f>'WEEKLY COMPETITIVE REPORT'!Q20</f>
        <v>2044</v>
      </c>
      <c r="R20" s="23">
        <f>'WEEKLY COMPETITIVE REPORT'!R20</f>
        <v>4003</v>
      </c>
      <c r="S20" s="65">
        <f>'WEEKLY COMPETITIVE REPORT'!S20</f>
        <v>-45.85052457856891</v>
      </c>
      <c r="T20" s="15">
        <f>'WEEKLY COMPETITIVE REPORT'!T20/X4</f>
        <v>35582.995951417004</v>
      </c>
      <c r="U20" s="15">
        <f t="shared" si="1"/>
        <v>953.7008200975813</v>
      </c>
      <c r="V20" s="26">
        <f t="shared" si="2"/>
        <v>47981.10661268556</v>
      </c>
      <c r="W20" s="23">
        <f>'WEEKLY COMPETITIVE REPORT'!W20</f>
        <v>6161</v>
      </c>
      <c r="X20" s="57">
        <f>'WEEKLY COMPETITIVE REPORT'!X20</f>
        <v>8205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DID YOU HEAR ABOUT THE MORGANS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4</v>
      </c>
      <c r="G21" s="38">
        <f>'WEEKLY COMPETITIVE REPORT'!G21</f>
        <v>8</v>
      </c>
      <c r="H21" s="15">
        <f>'WEEKLY COMPETITIVE REPORT'!H21/X4</f>
        <v>7616.734143049933</v>
      </c>
      <c r="I21" s="15">
        <f>'WEEKLY COMPETITIVE REPORT'!I21/X4</f>
        <v>13860.998650472335</v>
      </c>
      <c r="J21" s="23">
        <f>'WEEKLY COMPETITIVE REPORT'!J21</f>
        <v>1226</v>
      </c>
      <c r="K21" s="23">
        <f>'WEEKLY COMPETITIVE REPORT'!K21</f>
        <v>2315</v>
      </c>
      <c r="L21" s="65">
        <f>'WEEKLY COMPETITIVE REPORT'!L21</f>
        <v>-45.04916755914712</v>
      </c>
      <c r="M21" s="15">
        <f aca="true" t="shared" si="3" ref="M21:M33">H21/G21</f>
        <v>952.0917678812416</v>
      </c>
      <c r="N21" s="38">
        <f>'WEEKLY COMPETITIVE REPORT'!N21</f>
        <v>8</v>
      </c>
      <c r="O21" s="15">
        <f>'WEEKLY COMPETITIVE REPORT'!O21/X4</f>
        <v>10759.784075573549</v>
      </c>
      <c r="P21" s="15">
        <f>'WEEKLY COMPETITIVE REPORT'!P21/X4</f>
        <v>21120.107962213224</v>
      </c>
      <c r="Q21" s="23">
        <f>'WEEKLY COMPETITIVE REPORT'!Q21</f>
        <v>1836</v>
      </c>
      <c r="R21" s="23">
        <f>'WEEKLY COMPETITIVE REPORT'!R21</f>
        <v>3724</v>
      </c>
      <c r="S21" s="65">
        <f>'WEEKLY COMPETITIVE REPORT'!S21</f>
        <v>-49.054313099041536</v>
      </c>
      <c r="T21" s="15">
        <f>'WEEKLY COMPETITIVE REPORT'!T21/X4</f>
        <v>99904.18353576248</v>
      </c>
      <c r="U21" s="15">
        <f aca="true" t="shared" si="4" ref="U21:U33">O21/N21</f>
        <v>1344.9730094466936</v>
      </c>
      <c r="V21" s="26">
        <f aca="true" t="shared" si="5" ref="V21:V33">O21+T21</f>
        <v>110663.96761133603</v>
      </c>
      <c r="W21" s="23">
        <f>'WEEKLY COMPETITIVE REPORT'!W21</f>
        <v>16959</v>
      </c>
      <c r="X21" s="57">
        <f>'WEEKLY COMPETITIVE REPORT'!X21</f>
        <v>18795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PRINCESS AND THE FROG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6</v>
      </c>
      <c r="G22" s="38">
        <f>'WEEKLY COMPETITIVE REPORT'!G22</f>
        <v>9</v>
      </c>
      <c r="H22" s="15">
        <f>'WEEKLY COMPETITIVE REPORT'!H22/X4</f>
        <v>8604.588394062079</v>
      </c>
      <c r="I22" s="15">
        <f>'WEEKLY COMPETITIVE REPORT'!I22/X4</f>
        <v>11615.384615384615</v>
      </c>
      <c r="J22" s="23">
        <f>'WEEKLY COMPETITIVE REPORT'!J22</f>
        <v>1517</v>
      </c>
      <c r="K22" s="23">
        <f>'WEEKLY COMPETITIVE REPORT'!K22</f>
        <v>2000</v>
      </c>
      <c r="L22" s="65">
        <f>'WEEKLY COMPETITIVE REPORT'!L22</f>
        <v>-25.920762170326483</v>
      </c>
      <c r="M22" s="15">
        <f t="shared" si="3"/>
        <v>956.0653771180088</v>
      </c>
      <c r="N22" s="38">
        <f>'WEEKLY COMPETITIVE REPORT'!N22</f>
        <v>9</v>
      </c>
      <c r="O22" s="15">
        <f>'WEEKLY COMPETITIVE REPORT'!O22/X4</f>
        <v>10387.31443994602</v>
      </c>
      <c r="P22" s="15">
        <f>'WEEKLY COMPETITIVE REPORT'!P22/X4</f>
        <v>19087.719298245614</v>
      </c>
      <c r="Q22" s="23">
        <f>'WEEKLY COMPETITIVE REPORT'!Q22</f>
        <v>1869</v>
      </c>
      <c r="R22" s="23">
        <f>'WEEKLY COMPETITIVE REPORT'!R22</f>
        <v>3562</v>
      </c>
      <c r="S22" s="65">
        <f>'WEEKLY COMPETITIVE REPORT'!S22</f>
        <v>-45.58116515837104</v>
      </c>
      <c r="T22" s="15">
        <f>'WEEKLY COMPETITIVE REPORT'!T22/X4</f>
        <v>98929.82456140351</v>
      </c>
      <c r="U22" s="15">
        <f t="shared" si="4"/>
        <v>1154.1460488828911</v>
      </c>
      <c r="V22" s="26">
        <f t="shared" si="5"/>
        <v>109317.13900134953</v>
      </c>
      <c r="W22" s="23">
        <f>'WEEKLY COMPETITIVE REPORT'!W22</f>
        <v>18142</v>
      </c>
      <c r="X22" s="57">
        <f>'WEEKLY COMPETITIVE REPORT'!X22</f>
        <v>20011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LOVELY BONES</v>
      </c>
      <c r="D23" s="4" t="str">
        <f>'WEEKLY COMPETITIVE REPORT'!D23</f>
        <v>PAR</v>
      </c>
      <c r="E23" s="4" t="str">
        <f>'WEEKLY COMPETITIVE REPORT'!E23</f>
        <v>Karantanija</v>
      </c>
      <c r="F23" s="38">
        <f>'WEEKLY COMPETITIVE REPORT'!F23</f>
        <v>1</v>
      </c>
      <c r="G23" s="38">
        <f>'WEEKLY COMPETITIVE REPORT'!G23</f>
        <v>5</v>
      </c>
      <c r="H23" s="15">
        <f>'WEEKLY COMPETITIVE REPORT'!H23/X4</f>
        <v>5457.48987854251</v>
      </c>
      <c r="I23" s="15">
        <f>'WEEKLY COMPETITIVE REPORT'!I23/X4</f>
        <v>0</v>
      </c>
      <c r="J23" s="23">
        <f>'WEEKLY COMPETITIVE REPORT'!J23</f>
        <v>838</v>
      </c>
      <c r="K23" s="23">
        <f>'WEEKLY COMPETITIVE REPORT'!K23</f>
        <v>0</v>
      </c>
      <c r="L23" s="65">
        <f>'WEEKLY COMPETITIVE REPORT'!L23</f>
        <v>0</v>
      </c>
      <c r="M23" s="15">
        <f t="shared" si="3"/>
        <v>1091.497975708502</v>
      </c>
      <c r="N23" s="38">
        <f>'WEEKLY COMPETITIVE REPORT'!N23</f>
        <v>5</v>
      </c>
      <c r="O23" s="15">
        <f>'WEEKLY COMPETITIVE REPORT'!O23/X4</f>
        <v>7836.707152496626</v>
      </c>
      <c r="P23" s="15">
        <f>'WEEKLY COMPETITIVE REPORT'!P23/X4</f>
        <v>0</v>
      </c>
      <c r="Q23" s="23">
        <f>'WEEKLY COMPETITIVE REPORT'!Q23</f>
        <v>1284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1435.897435897436</v>
      </c>
      <c r="U23" s="15">
        <f t="shared" si="4"/>
        <v>1567.3414304993253</v>
      </c>
      <c r="V23" s="26">
        <f t="shared" si="5"/>
        <v>9272.604588394062</v>
      </c>
      <c r="W23" s="23">
        <f>'WEEKLY COMPETITIVE REPORT'!W23</f>
        <v>293</v>
      </c>
      <c r="X23" s="57">
        <f>'WEEKLY COMPETITIVE REPORT'!X23</f>
        <v>1577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EDGE OF DARKNESS</v>
      </c>
      <c r="D24" s="4" t="str">
        <f>'WEEKLY COMPETITIVE REPORT'!D24</f>
        <v>INDEP</v>
      </c>
      <c r="E24" s="4" t="str">
        <f>'WEEKLY COMPETITIVE REPORT'!E24</f>
        <v>FIVIA</v>
      </c>
      <c r="F24" s="38">
        <f>'WEEKLY COMPETITIVE REPORT'!F24</f>
        <v>3</v>
      </c>
      <c r="G24" s="38">
        <f>'WEEKLY COMPETITIVE REPORT'!G24</f>
        <v>4</v>
      </c>
      <c r="H24" s="15">
        <f>'WEEKLY COMPETITIVE REPORT'!H24/X4</f>
        <v>4244.264507422402</v>
      </c>
      <c r="I24" s="15">
        <f>'WEEKLY COMPETITIVE REPORT'!I24/X4</f>
        <v>4933.87314439946</v>
      </c>
      <c r="J24" s="23">
        <f>'WEEKLY COMPETITIVE REPORT'!J24</f>
        <v>648</v>
      </c>
      <c r="K24" s="23">
        <f>'WEEKLY COMPETITIVE REPORT'!K24</f>
        <v>753</v>
      </c>
      <c r="L24" s="65">
        <f>'WEEKLY COMPETITIVE REPORT'!L24</f>
        <v>-13.977024070021884</v>
      </c>
      <c r="M24" s="15">
        <f t="shared" si="3"/>
        <v>1061.0661268556005</v>
      </c>
      <c r="N24" s="38">
        <f>'WEEKLY COMPETITIVE REPORT'!N24</f>
        <v>4</v>
      </c>
      <c r="O24" s="15">
        <f>'WEEKLY COMPETITIVE REPORT'!O24/X4</f>
        <v>6001.3495276653175</v>
      </c>
      <c r="P24" s="15">
        <f>'WEEKLY COMPETITIVE REPORT'!P24/X4</f>
        <v>7654.520917678812</v>
      </c>
      <c r="Q24" s="23">
        <f>'WEEKLY COMPETITIVE REPORT'!Q24</f>
        <v>985</v>
      </c>
      <c r="R24" s="23">
        <f>'WEEKLY COMPETITIVE REPORT'!R24</f>
        <v>1254</v>
      </c>
      <c r="S24" s="65">
        <f>'WEEKLY COMPETITIVE REPORT'!S24</f>
        <v>-21.59732016925247</v>
      </c>
      <c r="T24" s="15">
        <f>'WEEKLY COMPETITIVE REPORT'!T24/X4</f>
        <v>19087.719298245614</v>
      </c>
      <c r="U24" s="15">
        <f t="shared" si="4"/>
        <v>1500.3373819163294</v>
      </c>
      <c r="V24" s="26">
        <f t="shared" si="5"/>
        <v>25089.06882591093</v>
      </c>
      <c r="W24" s="23">
        <f>'WEEKLY COMPETITIVE REPORT'!W24</f>
        <v>3151</v>
      </c>
      <c r="X24" s="57">
        <f>'WEEKLY COMPETITIVE REPORT'!X24</f>
        <v>4136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MEN WHO STARE AT GOATS</v>
      </c>
      <c r="D25" s="4" t="str">
        <f>'WEEKLY COMPETITIVE REPORT'!D25</f>
        <v>INDEP</v>
      </c>
      <c r="E25" s="4" t="str">
        <f>'WEEKLY COMPETITIVE REPORT'!E25</f>
        <v>FIVIA</v>
      </c>
      <c r="F25" s="38">
        <f>'WEEKLY COMPETITIVE REPORT'!F25</f>
        <v>5</v>
      </c>
      <c r="G25" s="38">
        <f>'WEEKLY COMPETITIVE REPORT'!G25</f>
        <v>4</v>
      </c>
      <c r="H25" s="15">
        <f>'WEEKLY COMPETITIVE REPORT'!H25/X4</f>
        <v>3345.4790823211874</v>
      </c>
      <c r="I25" s="15">
        <f>'WEEKLY COMPETITIVE REPORT'!I25/X4</f>
        <v>4925.775978407557</v>
      </c>
      <c r="J25" s="23">
        <f>'WEEKLY COMPETITIVE REPORT'!J25</f>
        <v>501</v>
      </c>
      <c r="K25" s="23">
        <f>'WEEKLY COMPETITIVE REPORT'!K25</f>
        <v>776</v>
      </c>
      <c r="L25" s="65">
        <f>'WEEKLY COMPETITIVE REPORT'!L25</f>
        <v>-32.082191780821915</v>
      </c>
      <c r="M25" s="15">
        <f t="shared" si="3"/>
        <v>836.3697705802969</v>
      </c>
      <c r="N25" s="38">
        <f>'WEEKLY COMPETITIVE REPORT'!N25</f>
        <v>4</v>
      </c>
      <c r="O25" s="15">
        <f>'WEEKLY COMPETITIVE REPORT'!O25/X4</f>
        <v>4257.759784075573</v>
      </c>
      <c r="P25" s="15">
        <f>'WEEKLY COMPETITIVE REPORT'!P25/X4</f>
        <v>7489.878542510121</v>
      </c>
      <c r="Q25" s="23">
        <f>'WEEKLY COMPETITIVE REPORT'!Q25</f>
        <v>657</v>
      </c>
      <c r="R25" s="23">
        <f>'WEEKLY COMPETITIVE REPORT'!R25</f>
        <v>1261</v>
      </c>
      <c r="S25" s="65">
        <f>'WEEKLY COMPETITIVE REPORT'!S25</f>
        <v>-43.153153153153156</v>
      </c>
      <c r="T25" s="15">
        <f>'WEEKLY COMPETITIVE REPORT'!T25/X4</f>
        <v>63990.55330634278</v>
      </c>
      <c r="U25" s="15">
        <f t="shared" si="4"/>
        <v>1064.4399460188934</v>
      </c>
      <c r="V25" s="26">
        <f t="shared" si="5"/>
        <v>68248.31309041835</v>
      </c>
      <c r="W25" s="23">
        <f>'WEEKLY COMPETITIVE REPORT'!W25</f>
        <v>10921</v>
      </c>
      <c r="X25" s="57">
        <f>'WEEKLY COMPETITIVE REPORT'!X25</f>
        <v>11578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UP IN THE AIR</v>
      </c>
      <c r="D26" s="4" t="str">
        <f>'WEEKLY COMPETITIVE REPORT'!D26</f>
        <v>PAR</v>
      </c>
      <c r="E26" s="4" t="str">
        <f>'WEEKLY COMPETITIVE REPORT'!E26</f>
        <v>Karantanija</v>
      </c>
      <c r="F26" s="38">
        <f>'WEEKLY COMPETITIVE REPORT'!F26</f>
        <v>7</v>
      </c>
      <c r="G26" s="38">
        <f>'WEEKLY COMPETITIVE REPORT'!G26</f>
        <v>5</v>
      </c>
      <c r="H26" s="15">
        <f>'WEEKLY COMPETITIVE REPORT'!H26/X4</f>
        <v>2755.735492577598</v>
      </c>
      <c r="I26" s="15">
        <f>'WEEKLY COMPETITIVE REPORT'!I26/X4</f>
        <v>3576.2483130904184</v>
      </c>
      <c r="J26" s="23">
        <f>'WEEKLY COMPETITIVE REPORT'!J26</f>
        <v>439</v>
      </c>
      <c r="K26" s="23">
        <f>'WEEKLY COMPETITIVE REPORT'!K26</f>
        <v>558</v>
      </c>
      <c r="L26" s="65">
        <f>'WEEKLY COMPETITIVE REPORT'!L26</f>
        <v>-22.94339622641509</v>
      </c>
      <c r="M26" s="15">
        <f t="shared" si="3"/>
        <v>551.1470985155196</v>
      </c>
      <c r="N26" s="38">
        <f>'WEEKLY COMPETITIVE REPORT'!N26</f>
        <v>5</v>
      </c>
      <c r="O26" s="15">
        <f>'WEEKLY COMPETITIVE REPORT'!O26/X4</f>
        <v>4167.341430499326</v>
      </c>
      <c r="P26" s="15">
        <f>'WEEKLY COMPETITIVE REPORT'!P26/X4</f>
        <v>5508.771929824561</v>
      </c>
      <c r="Q26" s="23">
        <f>'WEEKLY COMPETITIVE REPORT'!Q26</f>
        <v>673</v>
      </c>
      <c r="R26" s="23">
        <f>'WEEKLY COMPETITIVE REPORT'!R26</f>
        <v>903</v>
      </c>
      <c r="S26" s="65">
        <f>'WEEKLY COMPETITIVE REPORT'!S26</f>
        <v>-24.350808427241546</v>
      </c>
      <c r="T26" s="15">
        <f>'WEEKLY COMPETITIVE REPORT'!T26/X4</f>
        <v>114029.68960863698</v>
      </c>
      <c r="U26" s="15">
        <f t="shared" si="4"/>
        <v>833.4682860998652</v>
      </c>
      <c r="V26" s="26">
        <f t="shared" si="5"/>
        <v>118197.0310391363</v>
      </c>
      <c r="W26" s="23">
        <f>'WEEKLY COMPETITIVE REPORT'!W26</f>
        <v>19238</v>
      </c>
      <c r="X26" s="57">
        <f>'WEEKLY COMPETITIVE REPORT'!X26</f>
        <v>19911</v>
      </c>
    </row>
    <row r="27" spans="1:24" ht="12.75" customHeight="1">
      <c r="A27" s="51">
        <v>14</v>
      </c>
      <c r="B27" s="4">
        <f>'WEEKLY COMPETITIVE REPORT'!B27</f>
        <v>14</v>
      </c>
      <c r="C27" s="4" t="str">
        <f>'WEEKLY COMPETITIVE REPORT'!C27</f>
        <v>A HURT LOCKER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2</v>
      </c>
      <c r="G27" s="38">
        <f>'WEEKLY COMPETITIVE REPORT'!G27</f>
        <v>2</v>
      </c>
      <c r="H27" s="15">
        <f>'WEEKLY COMPETITIVE REPORT'!H27/X4</f>
        <v>2174.089068825911</v>
      </c>
      <c r="I27" s="15">
        <f>'WEEKLY COMPETITIVE REPORT'!I27/X17</f>
        <v>0.14602182011708356</v>
      </c>
      <c r="J27" s="23">
        <f>'WEEKLY COMPETITIVE REPORT'!J27</f>
        <v>311</v>
      </c>
      <c r="K27" s="23">
        <f>'WEEKLY COMPETITIVE REPORT'!K27</f>
        <v>430</v>
      </c>
      <c r="L27" s="65">
        <f>'WEEKLY COMPETITIVE REPORT'!L27</f>
        <v>-26.605922551252846</v>
      </c>
      <c r="M27" s="15">
        <f t="shared" si="3"/>
        <v>1087.0445344129555</v>
      </c>
      <c r="N27" s="38">
        <f>'WEEKLY COMPETITIVE REPORT'!N27</f>
        <v>2</v>
      </c>
      <c r="O27" s="15">
        <f>'WEEKLY COMPETITIVE REPORT'!O27/X4</f>
        <v>3399.4601889338733</v>
      </c>
      <c r="P27" s="15">
        <f>'WEEKLY COMPETITIVE REPORT'!P27/X17</f>
        <v>0.23656200106439595</v>
      </c>
      <c r="Q27" s="23">
        <f>'WEEKLY COMPETITIVE REPORT'!Q27</f>
        <v>512</v>
      </c>
      <c r="R27" s="23">
        <f>'WEEKLY COMPETITIVE REPORT'!R27</f>
        <v>742</v>
      </c>
      <c r="S27" s="65">
        <f>'WEEKLY COMPETITIVE REPORT'!S27</f>
        <v>-29.161979752530925</v>
      </c>
      <c r="T27" s="15">
        <f>'WEEKLY COMPETITIVE REPORT'!T27/X17</f>
        <v>0.46035125066524746</v>
      </c>
      <c r="U27" s="15">
        <f t="shared" si="4"/>
        <v>1699.7300944669366</v>
      </c>
      <c r="V27" s="26">
        <f t="shared" si="5"/>
        <v>3399.9205401845384</v>
      </c>
      <c r="W27" s="23">
        <f>'WEEKLY COMPETITIVE REPORT'!W27</f>
        <v>1456</v>
      </c>
      <c r="X27" s="57">
        <f>'WEEKLY COMPETITIVE REPORT'!X27</f>
        <v>1968</v>
      </c>
    </row>
    <row r="28" spans="1:24" ht="12.75">
      <c r="A28" s="51">
        <v>15</v>
      </c>
      <c r="B28" s="4">
        <f>'WEEKLY COMPETITIVE REPORT'!B28</f>
        <v>10</v>
      </c>
      <c r="C28" s="4" t="str">
        <f>'WEEKLY COMPETITIVE REPORT'!C28</f>
        <v>SHERLOCK HOLMES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8</v>
      </c>
      <c r="G28" s="38">
        <f>'WEEKLY COMPETITIVE REPORT'!G28</f>
        <v>9</v>
      </c>
      <c r="H28" s="15">
        <f>'WEEKLY COMPETITIVE REPORT'!H28/X4</f>
        <v>2068.825910931174</v>
      </c>
      <c r="I28" s="15">
        <f>'WEEKLY COMPETITIVE REPORT'!I28/X17</f>
        <v>0.21460883448642895</v>
      </c>
      <c r="J28" s="23">
        <f>'WEEKLY COMPETITIVE REPORT'!J28</f>
        <v>308</v>
      </c>
      <c r="K28" s="23">
        <f>'WEEKLY COMPETITIVE REPORT'!K28</f>
        <v>654</v>
      </c>
      <c r="L28" s="65">
        <f>'WEEKLY COMPETITIVE REPORT'!L28</f>
        <v>-52.479851208927464</v>
      </c>
      <c r="M28" s="15">
        <f t="shared" si="3"/>
        <v>229.8695456590193</v>
      </c>
      <c r="N28" s="38">
        <f>'WEEKLY COMPETITIVE REPORT'!N28</f>
        <v>9</v>
      </c>
      <c r="O28" s="15">
        <f>'WEEKLY COMPETITIVE REPORT'!O28/X4</f>
        <v>3222.672064777328</v>
      </c>
      <c r="P28" s="15">
        <f>'WEEKLY COMPETITIVE REPORT'!P28/X17</f>
        <v>0.33927621075039915</v>
      </c>
      <c r="Q28" s="23">
        <f>'WEEKLY COMPETITIVE REPORT'!Q28</f>
        <v>526</v>
      </c>
      <c r="R28" s="23">
        <f>'WEEKLY COMPETITIVE REPORT'!R28</f>
        <v>1063</v>
      </c>
      <c r="S28" s="65">
        <f>'WEEKLY COMPETITIVE REPORT'!S28</f>
        <v>-53.17647058823529</v>
      </c>
      <c r="T28" s="15">
        <f>'WEEKLY COMPETITIVE REPORT'!T28/X17</f>
        <v>12.167243214475786</v>
      </c>
      <c r="U28" s="15">
        <f t="shared" si="4"/>
        <v>358.0746738641476</v>
      </c>
      <c r="V28" s="26">
        <f t="shared" si="5"/>
        <v>3234.839307991804</v>
      </c>
      <c r="W28" s="23">
        <f>'WEEKLY COMPETITIVE REPORT'!W28</f>
        <v>39540</v>
      </c>
      <c r="X28" s="57">
        <f>'WEEKLY COMPETITIVE REPORT'!X28</f>
        <v>40066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IT'S COMPLICATED</v>
      </c>
      <c r="D29" s="4" t="str">
        <f>'WEEKLY COMPETITIVE REPORT'!D29</f>
        <v>UNI</v>
      </c>
      <c r="E29" s="4" t="str">
        <f>'WEEKLY COMPETITIVE REPORT'!E29</f>
        <v>Karantanija</v>
      </c>
      <c r="F29" s="38">
        <f>'WEEKLY COMPETITIVE REPORT'!F29</f>
        <v>10</v>
      </c>
      <c r="G29" s="38">
        <f>'WEEKLY COMPETITIVE REPORT'!G29</f>
        <v>8</v>
      </c>
      <c r="H29" s="15">
        <f>'WEEKLY COMPETITIVE REPORT'!H29/X4</f>
        <v>2261.808367071525</v>
      </c>
      <c r="I29" s="15">
        <f>'WEEKLY COMPETITIVE REPORT'!I29/X17</f>
        <v>0.17908461947844598</v>
      </c>
      <c r="J29" s="23">
        <f>'WEEKLY COMPETITIVE REPORT'!J29</f>
        <v>334</v>
      </c>
      <c r="K29" s="23">
        <f>'WEEKLY COMPETITIVE REPORT'!K29</f>
        <v>566</v>
      </c>
      <c r="L29" s="65">
        <f>'WEEKLY COMPETITIVE REPORT'!L29</f>
        <v>-37.74145616641902</v>
      </c>
      <c r="M29" s="15">
        <f t="shared" si="3"/>
        <v>282.7260458839406</v>
      </c>
      <c r="N29" s="38">
        <f>'WEEKLY COMPETITIVE REPORT'!N29</f>
        <v>8</v>
      </c>
      <c r="O29" s="15">
        <f>'WEEKLY COMPETITIVE REPORT'!O29/X4</f>
        <v>3130.9041835357625</v>
      </c>
      <c r="P29" s="15">
        <f>'WEEKLY COMPETITIVE REPORT'!P29/X17</f>
        <v>0.27714209686003194</v>
      </c>
      <c r="Q29" s="23">
        <f>'WEEKLY COMPETITIVE REPORT'!Q29</f>
        <v>487</v>
      </c>
      <c r="R29" s="23">
        <f>'WEEKLY COMPETITIVE REPORT'!R29</f>
        <v>919</v>
      </c>
      <c r="S29" s="65">
        <f>'WEEKLY COMPETITIVE REPORT'!S29</f>
        <v>-44.3110897743639</v>
      </c>
      <c r="T29" s="15">
        <f>'WEEKLY COMPETITIVE REPORT'!T29/X4</f>
        <v>291744.93927125505</v>
      </c>
      <c r="U29" s="15">
        <f t="shared" si="4"/>
        <v>391.3630229419703</v>
      </c>
      <c r="V29" s="26">
        <f t="shared" si="5"/>
        <v>294875.8434547908</v>
      </c>
      <c r="W29" s="23">
        <f>'WEEKLY COMPETITIVE REPORT'!W29</f>
        <v>49245</v>
      </c>
      <c r="X29" s="57">
        <f>'WEEKLY COMPETITIVE REPORT'!X29</f>
        <v>49732</v>
      </c>
    </row>
    <row r="30" spans="1:24" ht="12.75">
      <c r="A30" s="52">
        <v>17</v>
      </c>
      <c r="B30" s="4">
        <f>'WEEKLY COMPETITIVE REPORT'!B30</f>
        <v>15</v>
      </c>
      <c r="C30" s="4" t="str">
        <f>'WEEKLY COMPETITIVE REPORT'!C30</f>
        <v>AN EDUCATION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2</v>
      </c>
      <c r="G30" s="38">
        <f>'WEEKLY COMPETITIVE REPORT'!G30</f>
        <v>2</v>
      </c>
      <c r="H30" s="15">
        <f>'WEEKLY COMPETITIVE REPORT'!H30/X4</f>
        <v>1560.0539811066128</v>
      </c>
      <c r="I30" s="15">
        <f>'WEEKLY COMPETITIVE REPORT'!I30/X17</f>
        <v>0.10444385311335817</v>
      </c>
      <c r="J30" s="23">
        <f>'WEEKLY COMPETITIVE REPORT'!J30</f>
        <v>232</v>
      </c>
      <c r="K30" s="23">
        <f>'WEEKLY COMPETITIVE REPORT'!K30</f>
        <v>314</v>
      </c>
      <c r="L30" s="65">
        <f>'WEEKLY COMPETITIVE REPORT'!L30</f>
        <v>-26.369426751592357</v>
      </c>
      <c r="M30" s="15">
        <f t="shared" si="3"/>
        <v>780.0269905533064</v>
      </c>
      <c r="N30" s="38">
        <f>'WEEKLY COMPETITIVE REPORT'!N30</f>
        <v>2</v>
      </c>
      <c r="O30" s="15">
        <f>'WEEKLY COMPETITIVE REPORT'!O30/X4</f>
        <v>2527.665317139001</v>
      </c>
      <c r="P30" s="15">
        <f>'WEEKLY COMPETITIVE REPORT'!P30/X17</f>
        <v>0.1795502927088877</v>
      </c>
      <c r="Q30" s="23">
        <f>'WEEKLY COMPETITIVE REPORT'!Q30</f>
        <v>392</v>
      </c>
      <c r="R30" s="23">
        <f>'WEEKLY COMPETITIVE REPORT'!R30</f>
        <v>589</v>
      </c>
      <c r="S30" s="65">
        <f>'WEEKLY COMPETITIVE REPORT'!S30</f>
        <v>-30.603927380511294</v>
      </c>
      <c r="T30" s="15">
        <f>'WEEKLY COMPETITIVE REPORT'!T30/X4</f>
        <v>4556.005398110661</v>
      </c>
      <c r="U30" s="15">
        <f t="shared" si="4"/>
        <v>1263.8326585695006</v>
      </c>
      <c r="V30" s="26">
        <f t="shared" si="5"/>
        <v>7083.670715249662</v>
      </c>
      <c r="W30" s="23">
        <f>'WEEKLY COMPETITIVE REPORT'!W30</f>
        <v>735</v>
      </c>
      <c r="X30" s="57">
        <f>'WEEKLY COMPETITIVE REPORT'!X30</f>
        <v>1127</v>
      </c>
    </row>
    <row r="31" spans="1:24" ht="12.75">
      <c r="A31" s="51">
        <v>18</v>
      </c>
      <c r="B31" s="4">
        <f>'WEEKLY COMPETITIVE REPORT'!B31</f>
        <v>13</v>
      </c>
      <c r="C31" s="4" t="str">
        <f>'WEEKLY COMPETITIVE REPORT'!C31</f>
        <v>BOOK OF ELI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6</v>
      </c>
      <c r="G31" s="38">
        <f>'WEEKLY COMPETITIVE REPORT'!G31</f>
        <v>6</v>
      </c>
      <c r="H31" s="15">
        <f>'WEEKLY COMPETITIVE REPORT'!H31/X4</f>
        <v>1364.3724696356276</v>
      </c>
      <c r="I31" s="15">
        <f>'WEEKLY COMPETITIVE REPORT'!I31/X17</f>
        <v>0.1603246407663651</v>
      </c>
      <c r="J31" s="23">
        <f>'WEEKLY COMPETITIVE REPORT'!J31</f>
        <v>221</v>
      </c>
      <c r="K31" s="23">
        <f>'WEEKLY COMPETITIVE REPORT'!K31</f>
        <v>503</v>
      </c>
      <c r="L31" s="65">
        <f>'WEEKLY COMPETITIVE REPORT'!L31</f>
        <v>-58.04979253112033</v>
      </c>
      <c r="M31" s="15">
        <f t="shared" si="3"/>
        <v>227.39541160593794</v>
      </c>
      <c r="N31" s="38">
        <f>'WEEKLY COMPETITIVE REPORT'!N31</f>
        <v>6</v>
      </c>
      <c r="O31" s="15">
        <f>'WEEKLY COMPETITIVE REPORT'!O31/X4</f>
        <v>2083.670715249663</v>
      </c>
      <c r="P31" s="15">
        <f>'WEEKLY COMPETITIVE REPORT'!P31/X17</f>
        <v>0.24348057477381585</v>
      </c>
      <c r="Q31" s="23">
        <f>'WEEKLY COMPETITIVE REPORT'!Q31</f>
        <v>357</v>
      </c>
      <c r="R31" s="23">
        <f>'WEEKLY COMPETITIVE REPORT'!R31</f>
        <v>817</v>
      </c>
      <c r="S31" s="65">
        <f>'WEEKLY COMPETITIVE REPORT'!S31</f>
        <v>-57.814207650273225</v>
      </c>
      <c r="T31" s="15">
        <f>'WEEKLY COMPETITIVE REPORT'!T31/X4</f>
        <v>84121.45748987855</v>
      </c>
      <c r="U31" s="15">
        <f t="shared" si="4"/>
        <v>347.2784525416105</v>
      </c>
      <c r="V31" s="26">
        <f t="shared" si="5"/>
        <v>86205.12820512822</v>
      </c>
      <c r="W31" s="23">
        <f>'WEEKLY COMPETITIVE REPORT'!W31</f>
        <v>14188</v>
      </c>
      <c r="X31" s="57">
        <f>'WEEKLY COMPETITIVE REPORT'!X31</f>
        <v>14545</v>
      </c>
    </row>
    <row r="32" spans="1:24" ht="12.75">
      <c r="A32" s="51">
        <v>19</v>
      </c>
      <c r="B32" s="4" t="str">
        <f>'WEEKLY COMPETITIVE REPORT'!B32</f>
        <v>New</v>
      </c>
      <c r="C32" s="4" t="str">
        <f>'WEEKLY COMPETITIVE REPORT'!C32</f>
        <v>POLICE, ADJ.</v>
      </c>
      <c r="D32" s="4" t="str">
        <f>'WEEKLY COMPETITIVE REPORT'!D32</f>
        <v>INDEP</v>
      </c>
      <c r="E32" s="4" t="str">
        <f>'WEEKLY COMPETITIVE REPORT'!E32</f>
        <v>Cinemania</v>
      </c>
      <c r="F32" s="38">
        <f>'WEEKLY COMPETITIVE REPORT'!F32</f>
        <v>1</v>
      </c>
      <c r="G32" s="38">
        <f>'WEEKLY COMPETITIVE REPORT'!G32</f>
        <v>1</v>
      </c>
      <c r="H32" s="15">
        <f>'WEEKLY COMPETITIVE REPORT'!H32/X4</f>
        <v>464.2375168690958</v>
      </c>
      <c r="I32" s="15">
        <f>'WEEKLY COMPETITIVE REPORT'!I32/X17</f>
        <v>0</v>
      </c>
      <c r="J32" s="23">
        <f>'WEEKLY COMPETITIVE REPORT'!J32</f>
        <v>75</v>
      </c>
      <c r="K32" s="23">
        <f>'WEEKLY COMPETITIVE REPORT'!K32</f>
        <v>0</v>
      </c>
      <c r="L32" s="65">
        <f>'WEEKLY COMPETITIVE REPORT'!L32</f>
        <v>0</v>
      </c>
      <c r="M32" s="15">
        <f t="shared" si="3"/>
        <v>464.2375168690958</v>
      </c>
      <c r="N32" s="38">
        <f>'WEEKLY COMPETITIVE REPORT'!N32</f>
        <v>1</v>
      </c>
      <c r="O32" s="15">
        <f>'WEEKLY COMPETITIVE REPORT'!O32/X4</f>
        <v>813.7651821862348</v>
      </c>
      <c r="P32" s="15">
        <f>'WEEKLY COMPETITIVE REPORT'!P32/X17</f>
        <v>0</v>
      </c>
      <c r="Q32" s="23">
        <f>'WEEKLY COMPETITIVE REPORT'!Q32</f>
        <v>137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2129.5546558704455</v>
      </c>
      <c r="U32" s="15">
        <f t="shared" si="4"/>
        <v>813.7651821862348</v>
      </c>
      <c r="V32" s="26">
        <f t="shared" si="5"/>
        <v>2943.31983805668</v>
      </c>
      <c r="W32" s="23">
        <f>'WEEKLY COMPETITIVE REPORT'!W32</f>
        <v>615</v>
      </c>
      <c r="X32" s="57">
        <f>'WEEKLY COMPETITIVE REPORT'!X32</f>
        <v>752</v>
      </c>
    </row>
    <row r="33" spans="1:24" ht="13.5" thickBot="1">
      <c r="A33" s="51">
        <v>20</v>
      </c>
      <c r="B33" s="4">
        <f>'WEEKLY COMPETITIVE REPORT'!B33</f>
        <v>20</v>
      </c>
      <c r="C33" s="4" t="str">
        <f>'WEEKLY COMPETITIVE REPORT'!C33</f>
        <v>O'HORTON</v>
      </c>
      <c r="D33" s="4" t="str">
        <f>'WEEKLY COMPETITIVE REPORT'!D33</f>
        <v>INDEP</v>
      </c>
      <c r="E33" s="4" t="str">
        <f>'WEEKLY COMPETITIVE REPORT'!E33</f>
        <v>Cinemania</v>
      </c>
      <c r="F33" s="38">
        <f>'WEEKLY COMPETITIVE REPORT'!F33</f>
        <v>4</v>
      </c>
      <c r="G33" s="38">
        <f>'WEEKLY COMPETITIVE REPORT'!G33</f>
        <v>1</v>
      </c>
      <c r="H33" s="15">
        <f>'WEEKLY COMPETITIVE REPORT'!H33/X4</f>
        <v>327.93522267206475</v>
      </c>
      <c r="I33" s="15">
        <f>'WEEKLY COMPETITIVE REPORT'!I33/X17</f>
        <v>0.031732304417243215</v>
      </c>
      <c r="J33" s="23">
        <f>'WEEKLY COMPETITIVE REPORT'!J33</f>
        <v>52</v>
      </c>
      <c r="K33" s="23">
        <f>'WEEKLY COMPETITIVE REPORT'!K33</f>
        <v>101</v>
      </c>
      <c r="L33" s="65">
        <f>'WEEKLY COMPETITIVE REPORT'!L33</f>
        <v>-49.056603773584904</v>
      </c>
      <c r="M33" s="15">
        <f t="shared" si="3"/>
        <v>327.93522267206475</v>
      </c>
      <c r="N33" s="38">
        <f>'WEEKLY COMPETITIVE REPORT'!N33</f>
        <v>1</v>
      </c>
      <c r="O33" s="15">
        <f>'WEEKLY COMPETITIVE REPORT'!O33/X4</f>
        <v>510.12145748987854</v>
      </c>
      <c r="P33" s="15">
        <f>'WEEKLY COMPETITIVE REPORT'!P33/X17</f>
        <v>0.05248802554550293</v>
      </c>
      <c r="Q33" s="23">
        <f>'WEEKLY COMPETITIVE REPORT'!Q33</f>
        <v>84</v>
      </c>
      <c r="R33" s="23">
        <f>'WEEKLY COMPETITIVE REPORT'!R33</f>
        <v>173</v>
      </c>
      <c r="S33" s="65">
        <f>'WEEKLY COMPETITIVE REPORT'!S33</f>
        <v>-52.09125475285171</v>
      </c>
      <c r="T33" s="15">
        <f>'WEEKLY COMPETITIVE REPORT'!T33/X4</f>
        <v>6674.763832658569</v>
      </c>
      <c r="U33" s="15">
        <f t="shared" si="4"/>
        <v>510.12145748987854</v>
      </c>
      <c r="V33" s="26">
        <f t="shared" si="5"/>
        <v>7184.885290148448</v>
      </c>
      <c r="W33" s="23">
        <f>'WEEKLY COMPETITIVE REPORT'!W33</f>
        <v>1893</v>
      </c>
      <c r="X33" s="57">
        <f>'WEEKLY COMPETITIVE REPORT'!X33</f>
        <v>1977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134</v>
      </c>
      <c r="H34" s="33">
        <f>SUM(H14:H33)</f>
        <v>200357.62483130902</v>
      </c>
      <c r="I34" s="32">
        <f>SUM(I14:I33)</f>
        <v>253373.3058516999</v>
      </c>
      <c r="J34" s="32">
        <f>SUM(J14:J33)</f>
        <v>30956</v>
      </c>
      <c r="K34" s="32">
        <f>SUM(K14:K33)</f>
        <v>41995</v>
      </c>
      <c r="L34" s="65">
        <f>'WEEKLY COMPETITIVE REPORT'!L34</f>
        <v>13.777617693716621</v>
      </c>
      <c r="M34" s="33">
        <f>H34/G34</f>
        <v>1495.20615545753</v>
      </c>
      <c r="N34" s="41">
        <f>'WEEKLY COMPETITIVE REPORT'!N34</f>
        <v>134</v>
      </c>
      <c r="O34" s="32">
        <f>SUM(O14:O33)</f>
        <v>273896.08636977064</v>
      </c>
      <c r="P34" s="32">
        <f>SUM(P14:P33)</f>
        <v>420323.86561121244</v>
      </c>
      <c r="Q34" s="32">
        <f>SUM(Q14:Q33)</f>
        <v>44158</v>
      </c>
      <c r="R34" s="32">
        <f>SUM(R14:R33)</f>
        <v>74937</v>
      </c>
      <c r="S34" s="66">
        <f>O34/P34-100%</f>
        <v>-0.34836893933803725</v>
      </c>
      <c r="T34" s="32">
        <f>SUM(T14:T33)</f>
        <v>3198328.417068148</v>
      </c>
      <c r="U34" s="33">
        <f>O34/N34</f>
        <v>2044.000644550527</v>
      </c>
      <c r="V34" s="32">
        <f>SUM(V14:V33)</f>
        <v>3472224.50343792</v>
      </c>
      <c r="W34" s="32">
        <f>SUM(W14:W33)</f>
        <v>539160</v>
      </c>
      <c r="X34" s="36">
        <f>SUM(X14:X33)</f>
        <v>583318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2010-03-04T14:07:48Z</dcterms:modified>
  <cp:category/>
  <cp:version/>
  <cp:contentType/>
  <cp:contentStatus/>
</cp:coreProperties>
</file>