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70" windowWidth="18150" windowHeight="981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<sst xmlns="http://schemas.openxmlformats.org/spreadsheetml/2006/main" count="243" uniqueCount="81">
  <si>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</si>
  <si>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</si>
  <si>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</si>
  <si>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</si>
  <si>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</si>
  <si>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</si>
  <si>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</si>
  <si>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</si>
  <si>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</si>
  <si>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</si>
  <si>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</si>
  <si>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</si>
  <si>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</si>
  <si>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</si>
  <si>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</si>
  <si>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</si>
  <si>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</si>
  <si>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</si>
  <si>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</si>
  <si>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</si>
  <si>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</si>
  <si>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</si>
  <si>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</si>
  <si>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</si>
  <si>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</si>
  <si>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</si>
  <si>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</si>
  <si>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</si>
  <si>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</si>
  <si>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</si>
  <si>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</si>
  <si>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</si>
  <si>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</si>
  <si>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</si>
  <si>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</si>
  <si>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</si>
  <si>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</si>
  <si>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</si>
  <si>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</si>
  <si>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</si>
  <si>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</si>
  <si>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</si>
  <si>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</si>
  <si>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</si>
  <si>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</si>
  <si>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</si>
  <si>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</si>
  <si>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</si>
  <si>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</si>
  <si>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</si>
  <si>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</si>
  <si>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</si>
  <si>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AVATAR</t>
  </si>
  <si>
    <t>FOX</t>
  </si>
  <si>
    <t>PAR</t>
  </si>
  <si>
    <t>PRINCESS AND THE FROG</t>
  </si>
  <si>
    <t>ALVIN AND THE CHIPMUNKS 2</t>
  </si>
  <si>
    <t>SONY</t>
  </si>
  <si>
    <t>VALENTINE'S DAY</t>
  </si>
  <si>
    <t>THE WOLFMAN</t>
  </si>
  <si>
    <t>A HURT LOCKER</t>
  </si>
  <si>
    <t>INVICTUS</t>
  </si>
  <si>
    <t>NINE</t>
  </si>
  <si>
    <t>LAW ABIDING CITIZEN</t>
  </si>
  <si>
    <t>LEAP YEAR</t>
  </si>
  <si>
    <t>ALICE IN WONDERLAND</t>
  </si>
  <si>
    <t>NEKA OSTANE MEDJU NAMA</t>
  </si>
  <si>
    <t>PERCY JACKSON AND THE OLYMPIANS</t>
  </si>
  <si>
    <t>SHUTTER ISLAND</t>
  </si>
  <si>
    <t>GREEN ZONE</t>
  </si>
  <si>
    <t>VERONIKA DECIDES TO DIE</t>
  </si>
  <si>
    <t>Kolosej</t>
  </si>
  <si>
    <t>UN PROPHETE</t>
  </si>
  <si>
    <t>New</t>
  </si>
  <si>
    <t>BOUNTY HUNTER</t>
  </si>
  <si>
    <t>HOW TO TRAIN YOUR DRAGON</t>
  </si>
  <si>
    <t>09 - Apr</t>
  </si>
  <si>
    <t>11 - Apr</t>
  </si>
  <si>
    <t>08 - Apr</t>
  </si>
  <si>
    <t>14 - Apr</t>
  </si>
  <si>
    <t>TRIAGE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</si>
</sst>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3" xfId="0" applyNumberFormat="1" applyFont="1" applyBorder="1" applyAlignment="1" quotePrefix="1">
      <alignment horizontal="right"/>
    </xf>
    <xf numFmtId="3" fontId="6" fillId="0" borderId="17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X5" sqref="X5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5" t="s">
        <v>76</v>
      </c>
      <c r="K4" s="21"/>
      <c r="L4" s="86" t="s">
        <v>77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2">
        <v>0.7314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4" t="s">
        <v>78</v>
      </c>
      <c r="K5" s="8"/>
      <c r="L5" s="87" t="s">
        <v>79</v>
      </c>
      <c r="M5" s="27"/>
      <c r="N5" s="9"/>
      <c r="O5" s="9"/>
      <c r="P5" s="9"/>
      <c r="Q5" s="9"/>
      <c r="R5" s="9"/>
      <c r="S5" s="9"/>
      <c r="T5" s="30"/>
      <c r="U5" s="30"/>
      <c r="V5" s="71"/>
      <c r="W5" s="21"/>
      <c r="X5" s="70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15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40283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47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3">
        <v>1</v>
      </c>
      <c r="B14" s="73">
        <v>2</v>
      </c>
      <c r="C14" s="4" t="s">
        <v>75</v>
      </c>
      <c r="D14" s="16" t="s">
        <v>54</v>
      </c>
      <c r="E14" s="16" t="s">
        <v>36</v>
      </c>
      <c r="F14" s="38">
        <v>2</v>
      </c>
      <c r="G14" s="38">
        <v>14</v>
      </c>
      <c r="H14" s="25">
        <v>38695</v>
      </c>
      <c r="I14" s="25">
        <v>33199</v>
      </c>
      <c r="J14" s="93">
        <v>7498</v>
      </c>
      <c r="K14" s="93">
        <v>6304</v>
      </c>
      <c r="L14" s="65">
        <f>(H14/I14*100)-100</f>
        <v>16.554715503479017</v>
      </c>
      <c r="M14" s="15">
        <f aca="true" t="shared" si="0" ref="M14:M34">H14/G14</f>
        <v>2763.9285714285716</v>
      </c>
      <c r="N14" s="74">
        <v>14</v>
      </c>
      <c r="O14" s="23">
        <v>49504</v>
      </c>
      <c r="P14" s="23">
        <v>72881</v>
      </c>
      <c r="Q14" s="23">
        <v>10124</v>
      </c>
      <c r="R14" s="23">
        <v>14512</v>
      </c>
      <c r="S14" s="65">
        <f>(O14/P14*100)-100</f>
        <v>-32.07557525280937</v>
      </c>
      <c r="T14" s="76">
        <v>74557</v>
      </c>
      <c r="U14" s="15">
        <f aca="true" t="shared" si="1" ref="U14:U34">O14/N14</f>
        <v>3536</v>
      </c>
      <c r="V14" s="76">
        <f aca="true" t="shared" si="2" ref="V14:V33">SUM(T14,O14)</f>
        <v>124061</v>
      </c>
      <c r="W14" s="76">
        <v>15108</v>
      </c>
      <c r="X14" s="77">
        <f aca="true" t="shared" si="3" ref="X14:X33">SUM(W14,Q14)</f>
        <v>25232</v>
      </c>
    </row>
    <row r="15" spans="1:24" ht="12.75">
      <c r="A15" s="73">
        <v>2</v>
      </c>
      <c r="B15" s="73">
        <v>1</v>
      </c>
      <c r="C15" s="4" t="s">
        <v>74</v>
      </c>
      <c r="D15" s="16" t="s">
        <v>57</v>
      </c>
      <c r="E15" s="16" t="s">
        <v>42</v>
      </c>
      <c r="F15" s="38">
        <v>2</v>
      </c>
      <c r="G15" s="38">
        <v>9</v>
      </c>
      <c r="H15" s="25">
        <v>25809</v>
      </c>
      <c r="I15" s="25">
        <v>46672</v>
      </c>
      <c r="J15" s="15">
        <v>5697</v>
      </c>
      <c r="K15" s="15">
        <v>9775</v>
      </c>
      <c r="L15" s="65">
        <f>(H15/I15*100)-100</f>
        <v>-44.70131984916009</v>
      </c>
      <c r="M15" s="15">
        <f t="shared" si="0"/>
        <v>2867.6666666666665</v>
      </c>
      <c r="N15" s="74">
        <v>9</v>
      </c>
      <c r="O15" s="15">
        <v>36031</v>
      </c>
      <c r="P15" s="15">
        <v>73629</v>
      </c>
      <c r="Q15" s="15">
        <v>8452</v>
      </c>
      <c r="R15" s="15">
        <v>16191</v>
      </c>
      <c r="S15" s="65">
        <f>(O15/P15*100)-100</f>
        <v>-51.064118757554766</v>
      </c>
      <c r="T15" s="76">
        <v>75419</v>
      </c>
      <c r="U15" s="15">
        <f t="shared" si="1"/>
        <v>4003.4444444444443</v>
      </c>
      <c r="V15" s="76">
        <f t="shared" si="2"/>
        <v>111450</v>
      </c>
      <c r="W15" s="76">
        <v>16664</v>
      </c>
      <c r="X15" s="77">
        <f t="shared" si="3"/>
        <v>25116</v>
      </c>
    </row>
    <row r="16" spans="1:24" ht="12.75">
      <c r="A16" s="73">
        <v>3</v>
      </c>
      <c r="B16" s="73">
        <v>4</v>
      </c>
      <c r="C16" s="4" t="s">
        <v>65</v>
      </c>
      <c r="D16" s="16" t="s">
        <v>49</v>
      </c>
      <c r="E16" s="16" t="s">
        <v>50</v>
      </c>
      <c r="F16" s="38">
        <v>6</v>
      </c>
      <c r="G16" s="38">
        <v>8</v>
      </c>
      <c r="H16" s="15">
        <v>8601</v>
      </c>
      <c r="I16" s="15">
        <v>11210</v>
      </c>
      <c r="J16" s="89">
        <v>1689</v>
      </c>
      <c r="K16" s="89">
        <v>2101</v>
      </c>
      <c r="L16" s="65">
        <f>(H16/I16*100)-100</f>
        <v>-23.273862622658342</v>
      </c>
      <c r="M16" s="15">
        <f t="shared" si="0"/>
        <v>1075.125</v>
      </c>
      <c r="N16" s="74">
        <v>8</v>
      </c>
      <c r="O16" s="23">
        <v>11969</v>
      </c>
      <c r="P16" s="23">
        <v>20280</v>
      </c>
      <c r="Q16" s="23">
        <v>2511</v>
      </c>
      <c r="R16" s="23">
        <v>4000</v>
      </c>
      <c r="S16" s="65">
        <f>(O16/P16*100)-100</f>
        <v>-40.98126232741617</v>
      </c>
      <c r="T16" s="76">
        <v>99857</v>
      </c>
      <c r="U16" s="15">
        <f t="shared" si="1"/>
        <v>1496.125</v>
      </c>
      <c r="V16" s="76">
        <f t="shared" si="2"/>
        <v>111826</v>
      </c>
      <c r="W16" s="76">
        <v>20161</v>
      </c>
      <c r="X16" s="77">
        <f t="shared" si="3"/>
        <v>22672</v>
      </c>
    </row>
    <row r="17" spans="1:24" ht="12.75">
      <c r="A17" s="73">
        <v>4</v>
      </c>
      <c r="B17" s="73" t="s">
        <v>73</v>
      </c>
      <c r="C17" s="4" t="s">
        <v>80</v>
      </c>
      <c r="D17" s="16" t="s">
        <v>45</v>
      </c>
      <c r="E17" s="16" t="s">
        <v>36</v>
      </c>
      <c r="F17" s="38">
        <v>1</v>
      </c>
      <c r="G17" s="38">
        <v>7</v>
      </c>
      <c r="H17" s="15">
        <v>6290</v>
      </c>
      <c r="I17" s="15"/>
      <c r="J17" s="15">
        <v>1310</v>
      </c>
      <c r="K17" s="15"/>
      <c r="L17" s="65"/>
      <c r="M17" s="15">
        <f t="shared" si="0"/>
        <v>898.5714285714286</v>
      </c>
      <c r="N17" s="39">
        <v>7</v>
      </c>
      <c r="O17" s="15">
        <v>9593</v>
      </c>
      <c r="P17" s="15"/>
      <c r="Q17" s="15">
        <v>2219</v>
      </c>
      <c r="R17" s="15"/>
      <c r="S17" s="65"/>
      <c r="T17" s="76">
        <v>894</v>
      </c>
      <c r="U17" s="15">
        <f t="shared" si="1"/>
        <v>1370.4285714285713</v>
      </c>
      <c r="V17" s="76">
        <f t="shared" si="2"/>
        <v>10487</v>
      </c>
      <c r="W17" s="76">
        <v>297</v>
      </c>
      <c r="X17" s="77">
        <f t="shared" si="3"/>
        <v>2516</v>
      </c>
    </row>
    <row r="18" spans="1:24" ht="13.5" customHeight="1">
      <c r="A18" s="73">
        <v>5</v>
      </c>
      <c r="B18" s="73">
        <v>3</v>
      </c>
      <c r="C18" s="4" t="s">
        <v>68</v>
      </c>
      <c r="D18" s="16" t="s">
        <v>54</v>
      </c>
      <c r="E18" s="16" t="s">
        <v>36</v>
      </c>
      <c r="F18" s="38">
        <v>5</v>
      </c>
      <c r="G18" s="38">
        <v>5</v>
      </c>
      <c r="H18" s="23">
        <v>6286</v>
      </c>
      <c r="I18" s="23">
        <v>13121</v>
      </c>
      <c r="J18" s="93">
        <v>1249</v>
      </c>
      <c r="K18" s="93">
        <v>2589</v>
      </c>
      <c r="L18" s="65">
        <f aca="true" t="shared" si="4" ref="L18:L34">(H18/I18*100)-100</f>
        <v>-52.0920661534944</v>
      </c>
      <c r="M18" s="15">
        <f t="shared" si="0"/>
        <v>1257.2</v>
      </c>
      <c r="N18" s="74">
        <v>5</v>
      </c>
      <c r="O18" s="15">
        <v>9370</v>
      </c>
      <c r="P18" s="15">
        <v>20892</v>
      </c>
      <c r="Q18" s="15">
        <v>1986</v>
      </c>
      <c r="R18" s="15">
        <v>4242</v>
      </c>
      <c r="S18" s="65">
        <f aca="true" t="shared" si="5" ref="S18:S34">(O18/P18*100)-100</f>
        <v>-55.1502967643117</v>
      </c>
      <c r="T18" s="76">
        <v>118707</v>
      </c>
      <c r="U18" s="15">
        <f t="shared" si="1"/>
        <v>1874</v>
      </c>
      <c r="V18" s="76">
        <f t="shared" si="2"/>
        <v>128077</v>
      </c>
      <c r="W18" s="76">
        <v>25497</v>
      </c>
      <c r="X18" s="77">
        <f t="shared" si="3"/>
        <v>27483</v>
      </c>
    </row>
    <row r="19" spans="1:24" ht="12.75">
      <c r="A19" s="73">
        <v>6</v>
      </c>
      <c r="B19" s="73">
        <v>5</v>
      </c>
      <c r="C19" s="4" t="s">
        <v>64</v>
      </c>
      <c r="D19" s="16" t="s">
        <v>51</v>
      </c>
      <c r="E19" s="16" t="s">
        <v>36</v>
      </c>
      <c r="F19" s="38">
        <v>6</v>
      </c>
      <c r="G19" s="38">
        <v>8</v>
      </c>
      <c r="H19" s="15">
        <v>5297</v>
      </c>
      <c r="I19" s="15">
        <v>7987</v>
      </c>
      <c r="J19" s="90">
        <v>1160</v>
      </c>
      <c r="K19" s="90">
        <v>1749</v>
      </c>
      <c r="L19" s="65">
        <f t="shared" si="4"/>
        <v>-33.679729560535876</v>
      </c>
      <c r="M19" s="15">
        <f t="shared" si="0"/>
        <v>662.125</v>
      </c>
      <c r="N19" s="74">
        <v>8</v>
      </c>
      <c r="O19" s="75">
        <v>7013</v>
      </c>
      <c r="P19" s="75">
        <v>11829</v>
      </c>
      <c r="Q19" s="75">
        <v>1590</v>
      </c>
      <c r="R19" s="75">
        <v>2665</v>
      </c>
      <c r="S19" s="65">
        <f t="shared" si="5"/>
        <v>-40.713500718573</v>
      </c>
      <c r="T19" s="76">
        <v>107596</v>
      </c>
      <c r="U19" s="15">
        <f t="shared" si="1"/>
        <v>876.625</v>
      </c>
      <c r="V19" s="76">
        <f t="shared" si="2"/>
        <v>114609</v>
      </c>
      <c r="W19" s="76">
        <v>24670</v>
      </c>
      <c r="X19" s="77">
        <f t="shared" si="3"/>
        <v>26260</v>
      </c>
    </row>
    <row r="20" spans="1:24" ht="12.75">
      <c r="A20" s="73">
        <v>7</v>
      </c>
      <c r="B20" s="73">
        <v>6</v>
      </c>
      <c r="C20" s="4" t="s">
        <v>69</v>
      </c>
      <c r="D20" s="16" t="s">
        <v>51</v>
      </c>
      <c r="E20" s="16" t="s">
        <v>36</v>
      </c>
      <c r="F20" s="38">
        <v>4</v>
      </c>
      <c r="G20" s="38">
        <v>6</v>
      </c>
      <c r="H20" s="15">
        <v>3674</v>
      </c>
      <c r="I20" s="15">
        <v>5946</v>
      </c>
      <c r="J20" s="23">
        <v>779</v>
      </c>
      <c r="K20" s="23">
        <v>1226</v>
      </c>
      <c r="L20" s="65">
        <f t="shared" si="4"/>
        <v>-38.21056172216616</v>
      </c>
      <c r="M20" s="15">
        <f t="shared" si="0"/>
        <v>612.3333333333334</v>
      </c>
      <c r="N20" s="74">
        <v>6</v>
      </c>
      <c r="O20" s="15">
        <v>5152</v>
      </c>
      <c r="P20" s="15">
        <v>8966</v>
      </c>
      <c r="Q20" s="15">
        <v>1157</v>
      </c>
      <c r="R20" s="15">
        <v>1908</v>
      </c>
      <c r="S20" s="65">
        <f t="shared" si="5"/>
        <v>-42.53847869730092</v>
      </c>
      <c r="T20" s="91">
        <v>33071</v>
      </c>
      <c r="U20" s="15">
        <f t="shared" si="1"/>
        <v>858.6666666666666</v>
      </c>
      <c r="V20" s="76">
        <f t="shared" si="2"/>
        <v>38223</v>
      </c>
      <c r="W20" s="76">
        <v>7432</v>
      </c>
      <c r="X20" s="77">
        <f t="shared" si="3"/>
        <v>8589</v>
      </c>
    </row>
    <row r="21" spans="1:24" ht="12.75">
      <c r="A21" s="73">
        <v>8</v>
      </c>
      <c r="B21" s="73">
        <v>7</v>
      </c>
      <c r="C21" s="4" t="s">
        <v>63</v>
      </c>
      <c r="D21" s="16" t="s">
        <v>45</v>
      </c>
      <c r="E21" s="16" t="s">
        <v>44</v>
      </c>
      <c r="F21" s="38">
        <v>6</v>
      </c>
      <c r="G21" s="38">
        <v>5</v>
      </c>
      <c r="H21" s="15">
        <v>1826</v>
      </c>
      <c r="I21" s="15">
        <v>3294</v>
      </c>
      <c r="J21" s="15">
        <v>384</v>
      </c>
      <c r="K21" s="15">
        <v>685</v>
      </c>
      <c r="L21" s="65">
        <f t="shared" si="4"/>
        <v>-44.5658773527626</v>
      </c>
      <c r="M21" s="15">
        <f t="shared" si="0"/>
        <v>365.2</v>
      </c>
      <c r="N21" s="74">
        <v>5</v>
      </c>
      <c r="O21" s="15">
        <v>2909</v>
      </c>
      <c r="P21" s="15">
        <v>5198</v>
      </c>
      <c r="Q21" s="15">
        <v>672</v>
      </c>
      <c r="R21" s="15">
        <v>1135</v>
      </c>
      <c r="S21" s="65">
        <f t="shared" si="5"/>
        <v>-44.03616775682955</v>
      </c>
      <c r="T21" s="76">
        <v>39088</v>
      </c>
      <c r="U21" s="15">
        <f t="shared" si="1"/>
        <v>581.8</v>
      </c>
      <c r="V21" s="76">
        <f t="shared" si="2"/>
        <v>41997</v>
      </c>
      <c r="W21" s="76">
        <v>8638</v>
      </c>
      <c r="X21" s="77">
        <f t="shared" si="3"/>
        <v>9310</v>
      </c>
    </row>
    <row r="22" spans="1:24" ht="12.75">
      <c r="A22" s="73">
        <v>9</v>
      </c>
      <c r="B22" s="73">
        <v>8</v>
      </c>
      <c r="C22" s="4" t="s">
        <v>67</v>
      </c>
      <c r="D22" s="16" t="s">
        <v>53</v>
      </c>
      <c r="E22" s="16" t="s">
        <v>42</v>
      </c>
      <c r="F22" s="38">
        <v>5</v>
      </c>
      <c r="G22" s="38">
        <v>8</v>
      </c>
      <c r="H22" s="25">
        <v>2217</v>
      </c>
      <c r="I22" s="25">
        <v>2523</v>
      </c>
      <c r="J22" s="92">
        <v>571</v>
      </c>
      <c r="K22" s="92">
        <v>548</v>
      </c>
      <c r="L22" s="65">
        <f t="shared" si="4"/>
        <v>-12.128418549346023</v>
      </c>
      <c r="M22" s="15">
        <f t="shared" si="0"/>
        <v>277.125</v>
      </c>
      <c r="N22" s="39">
        <v>8</v>
      </c>
      <c r="O22" s="15">
        <v>2604</v>
      </c>
      <c r="P22" s="15">
        <v>4114</v>
      </c>
      <c r="Q22" s="15">
        <v>662</v>
      </c>
      <c r="R22" s="15">
        <v>911</v>
      </c>
      <c r="S22" s="65">
        <f t="shared" si="5"/>
        <v>-36.70393777345649</v>
      </c>
      <c r="T22" s="76">
        <v>28348</v>
      </c>
      <c r="U22" s="15">
        <f t="shared" si="1"/>
        <v>325.5</v>
      </c>
      <c r="V22" s="76">
        <f t="shared" si="2"/>
        <v>30952</v>
      </c>
      <c r="W22" s="76">
        <v>6375</v>
      </c>
      <c r="X22" s="77">
        <f t="shared" si="3"/>
        <v>7037</v>
      </c>
    </row>
    <row r="23" spans="1:24" ht="12.75">
      <c r="A23" s="73">
        <v>10</v>
      </c>
      <c r="B23" s="73">
        <v>10</v>
      </c>
      <c r="C23" s="4" t="s">
        <v>56</v>
      </c>
      <c r="D23" s="16" t="s">
        <v>53</v>
      </c>
      <c r="E23" s="16" t="s">
        <v>42</v>
      </c>
      <c r="F23" s="38">
        <v>11</v>
      </c>
      <c r="G23" s="38">
        <v>13</v>
      </c>
      <c r="H23" s="25">
        <v>2170</v>
      </c>
      <c r="I23" s="25">
        <v>1304</v>
      </c>
      <c r="J23" s="82">
        <v>464</v>
      </c>
      <c r="K23" s="82">
        <v>286</v>
      </c>
      <c r="L23" s="65">
        <f t="shared" si="4"/>
        <v>66.4110429447853</v>
      </c>
      <c r="M23" s="15">
        <f t="shared" si="0"/>
        <v>166.92307692307693</v>
      </c>
      <c r="N23" s="38">
        <v>13</v>
      </c>
      <c r="O23" s="23">
        <v>2585</v>
      </c>
      <c r="P23" s="23">
        <v>2910</v>
      </c>
      <c r="Q23" s="23">
        <v>569</v>
      </c>
      <c r="R23" s="23">
        <v>638</v>
      </c>
      <c r="S23" s="65">
        <f t="shared" si="5"/>
        <v>-11.168384879725096</v>
      </c>
      <c r="T23" s="76">
        <v>423890</v>
      </c>
      <c r="U23" s="15">
        <f t="shared" si="1"/>
        <v>198.84615384615384</v>
      </c>
      <c r="V23" s="76">
        <f t="shared" si="2"/>
        <v>426475</v>
      </c>
      <c r="W23" s="78">
        <v>102352</v>
      </c>
      <c r="X23" s="77">
        <f t="shared" si="3"/>
        <v>102921</v>
      </c>
    </row>
    <row r="24" spans="1:24" ht="12.75">
      <c r="A24" s="73">
        <v>11</v>
      </c>
      <c r="B24" s="73">
        <v>14</v>
      </c>
      <c r="C24" s="4" t="s">
        <v>58</v>
      </c>
      <c r="D24" s="16" t="s">
        <v>43</v>
      </c>
      <c r="E24" s="16" t="s">
        <v>44</v>
      </c>
      <c r="F24" s="38">
        <v>8</v>
      </c>
      <c r="G24" s="38">
        <v>9</v>
      </c>
      <c r="H24" s="25">
        <v>976</v>
      </c>
      <c r="I24" s="25">
        <v>1324</v>
      </c>
      <c r="J24" s="25">
        <v>181</v>
      </c>
      <c r="K24" s="25">
        <v>287</v>
      </c>
      <c r="L24" s="65">
        <f t="shared" si="4"/>
        <v>-26.283987915407863</v>
      </c>
      <c r="M24" s="15">
        <f t="shared" si="0"/>
        <v>108.44444444444444</v>
      </c>
      <c r="N24" s="39">
        <v>9</v>
      </c>
      <c r="O24" s="15">
        <v>2324</v>
      </c>
      <c r="P24" s="15">
        <v>1964</v>
      </c>
      <c r="Q24" s="15">
        <v>605</v>
      </c>
      <c r="R24" s="15">
        <v>421</v>
      </c>
      <c r="S24" s="65">
        <f t="shared" si="5"/>
        <v>18.329938900203672</v>
      </c>
      <c r="T24" s="76">
        <v>181174</v>
      </c>
      <c r="U24" s="15">
        <f t="shared" si="1"/>
        <v>258.22222222222223</v>
      </c>
      <c r="V24" s="76">
        <f t="shared" si="2"/>
        <v>183498</v>
      </c>
      <c r="W24" s="78">
        <v>40002</v>
      </c>
      <c r="X24" s="77">
        <f t="shared" si="3"/>
        <v>40607</v>
      </c>
    </row>
    <row r="25" spans="1:24" ht="12.75" customHeight="1">
      <c r="A25" s="52">
        <v>12</v>
      </c>
      <c r="B25" s="73">
        <v>9</v>
      </c>
      <c r="C25" s="4" t="s">
        <v>70</v>
      </c>
      <c r="D25" s="16" t="s">
        <v>45</v>
      </c>
      <c r="E25" s="16" t="s">
        <v>71</v>
      </c>
      <c r="F25" s="38">
        <v>4</v>
      </c>
      <c r="G25" s="38">
        <v>1</v>
      </c>
      <c r="H25" s="25">
        <v>1339</v>
      </c>
      <c r="I25" s="25">
        <v>2723</v>
      </c>
      <c r="J25" s="25">
        <v>266</v>
      </c>
      <c r="K25" s="25">
        <v>528</v>
      </c>
      <c r="L25" s="65">
        <f t="shared" si="4"/>
        <v>-50.82629452809401</v>
      </c>
      <c r="M25" s="15">
        <f t="shared" si="0"/>
        <v>1339</v>
      </c>
      <c r="N25" s="74">
        <v>1</v>
      </c>
      <c r="O25" s="23">
        <v>2161</v>
      </c>
      <c r="P25" s="23">
        <v>3401</v>
      </c>
      <c r="Q25" s="82">
        <v>447</v>
      </c>
      <c r="R25" s="82">
        <v>677</v>
      </c>
      <c r="S25" s="65">
        <f t="shared" si="5"/>
        <v>-36.45986474566304</v>
      </c>
      <c r="T25" s="78">
        <v>9834</v>
      </c>
      <c r="U25" s="15">
        <f t="shared" si="1"/>
        <v>2161</v>
      </c>
      <c r="V25" s="76">
        <f t="shared" si="2"/>
        <v>11995</v>
      </c>
      <c r="W25" s="76">
        <v>2242</v>
      </c>
      <c r="X25" s="77">
        <f t="shared" si="3"/>
        <v>2689</v>
      </c>
    </row>
    <row r="26" spans="1:24" ht="12.75" customHeight="1">
      <c r="A26" s="73">
        <v>13</v>
      </c>
      <c r="B26" s="73">
        <v>16</v>
      </c>
      <c r="C26" s="4" t="s">
        <v>61</v>
      </c>
      <c r="D26" s="16" t="s">
        <v>43</v>
      </c>
      <c r="E26" s="16" t="s">
        <v>44</v>
      </c>
      <c r="F26" s="38">
        <v>7</v>
      </c>
      <c r="G26" s="38">
        <v>5</v>
      </c>
      <c r="H26" s="15">
        <v>712</v>
      </c>
      <c r="I26" s="15">
        <v>1054</v>
      </c>
      <c r="J26" s="15">
        <v>148</v>
      </c>
      <c r="K26" s="15">
        <v>211</v>
      </c>
      <c r="L26" s="65">
        <f t="shared" si="4"/>
        <v>-32.44781783681215</v>
      </c>
      <c r="M26" s="15">
        <f t="shared" si="0"/>
        <v>142.4</v>
      </c>
      <c r="N26" s="38">
        <v>5</v>
      </c>
      <c r="O26" s="15">
        <v>1502</v>
      </c>
      <c r="P26" s="15">
        <v>1517</v>
      </c>
      <c r="Q26" s="15">
        <v>425</v>
      </c>
      <c r="R26" s="15">
        <v>306</v>
      </c>
      <c r="S26" s="65">
        <f t="shared" si="5"/>
        <v>-0.9887936717205008</v>
      </c>
      <c r="T26" s="94">
        <v>33414</v>
      </c>
      <c r="U26" s="15">
        <f t="shared" si="1"/>
        <v>300.4</v>
      </c>
      <c r="V26" s="76">
        <f t="shared" si="2"/>
        <v>34916</v>
      </c>
      <c r="W26" s="76">
        <v>7317</v>
      </c>
      <c r="X26" s="77">
        <f t="shared" si="3"/>
        <v>7742</v>
      </c>
    </row>
    <row r="27" spans="1:24" ht="12.75">
      <c r="A27" s="73">
        <v>14</v>
      </c>
      <c r="B27" s="52">
        <v>12</v>
      </c>
      <c r="C27" s="88" t="s">
        <v>60</v>
      </c>
      <c r="D27" s="16" t="s">
        <v>45</v>
      </c>
      <c r="E27" s="16" t="s">
        <v>46</v>
      </c>
      <c r="F27" s="38">
        <v>8</v>
      </c>
      <c r="G27" s="38">
        <v>2</v>
      </c>
      <c r="H27" s="25">
        <v>824</v>
      </c>
      <c r="I27" s="25">
        <v>1656</v>
      </c>
      <c r="J27" s="25">
        <v>192</v>
      </c>
      <c r="K27" s="25">
        <v>268</v>
      </c>
      <c r="L27" s="65">
        <f t="shared" si="4"/>
        <v>-50.24154589371981</v>
      </c>
      <c r="M27" s="15">
        <f t="shared" si="0"/>
        <v>412</v>
      </c>
      <c r="N27" s="38">
        <v>2</v>
      </c>
      <c r="O27" s="23">
        <v>1416</v>
      </c>
      <c r="P27" s="23">
        <v>2539</v>
      </c>
      <c r="Q27" s="15">
        <v>337</v>
      </c>
      <c r="R27" s="15">
        <v>500</v>
      </c>
      <c r="S27" s="65">
        <f t="shared" si="5"/>
        <v>-44.23001181567546</v>
      </c>
      <c r="T27" s="76">
        <v>26829</v>
      </c>
      <c r="U27" s="15">
        <f t="shared" si="1"/>
        <v>708</v>
      </c>
      <c r="V27" s="76">
        <f t="shared" si="2"/>
        <v>28245</v>
      </c>
      <c r="W27" s="78">
        <v>5367</v>
      </c>
      <c r="X27" s="77">
        <f t="shared" si="3"/>
        <v>5704</v>
      </c>
    </row>
    <row r="28" spans="1:24" ht="12.75">
      <c r="A28" s="73">
        <v>15</v>
      </c>
      <c r="B28" s="73">
        <v>13</v>
      </c>
      <c r="C28" s="4" t="s">
        <v>62</v>
      </c>
      <c r="D28" s="16" t="s">
        <v>45</v>
      </c>
      <c r="E28" s="16" t="s">
        <v>46</v>
      </c>
      <c r="F28" s="38">
        <v>6</v>
      </c>
      <c r="G28" s="38">
        <v>4</v>
      </c>
      <c r="H28" s="25">
        <v>722</v>
      </c>
      <c r="I28" s="25">
        <v>1560</v>
      </c>
      <c r="J28" s="25">
        <v>148</v>
      </c>
      <c r="K28" s="25">
        <v>294</v>
      </c>
      <c r="L28" s="65">
        <f t="shared" si="4"/>
        <v>-53.717948717948715</v>
      </c>
      <c r="M28" s="15">
        <f t="shared" si="0"/>
        <v>180.5</v>
      </c>
      <c r="N28" s="39">
        <v>4</v>
      </c>
      <c r="O28" s="15">
        <v>1192</v>
      </c>
      <c r="P28" s="15">
        <v>2225</v>
      </c>
      <c r="Q28" s="15">
        <v>265</v>
      </c>
      <c r="R28" s="15">
        <v>484</v>
      </c>
      <c r="S28" s="65">
        <f t="shared" si="5"/>
        <v>-46.42696629213483</v>
      </c>
      <c r="T28" s="76">
        <v>19686</v>
      </c>
      <c r="U28" s="15">
        <f t="shared" si="1"/>
        <v>298</v>
      </c>
      <c r="V28" s="76">
        <f t="shared" si="2"/>
        <v>20878</v>
      </c>
      <c r="W28" s="78">
        <v>4404</v>
      </c>
      <c r="X28" s="77">
        <f t="shared" si="3"/>
        <v>4669</v>
      </c>
    </row>
    <row r="29" spans="1:24" ht="12.75">
      <c r="A29" s="73">
        <v>16</v>
      </c>
      <c r="B29" s="73">
        <v>11</v>
      </c>
      <c r="C29" s="4" t="s">
        <v>52</v>
      </c>
      <c r="D29" s="16" t="s">
        <v>53</v>
      </c>
      <c r="E29" s="16" t="s">
        <v>42</v>
      </c>
      <c r="F29" s="38">
        <v>16</v>
      </c>
      <c r="G29" s="38">
        <v>18</v>
      </c>
      <c r="H29" s="25">
        <v>851</v>
      </c>
      <c r="I29" s="25">
        <v>2069</v>
      </c>
      <c r="J29" s="25">
        <v>149</v>
      </c>
      <c r="K29" s="25">
        <v>360</v>
      </c>
      <c r="L29" s="65">
        <f t="shared" si="4"/>
        <v>-58.86901884968584</v>
      </c>
      <c r="M29" s="15">
        <f t="shared" si="0"/>
        <v>47.27777777777778</v>
      </c>
      <c r="N29" s="74">
        <v>18</v>
      </c>
      <c r="O29" s="15">
        <v>1177</v>
      </c>
      <c r="P29" s="15">
        <v>2716</v>
      </c>
      <c r="Q29" s="15">
        <v>219</v>
      </c>
      <c r="R29" s="15">
        <v>517</v>
      </c>
      <c r="S29" s="65">
        <f t="shared" si="5"/>
        <v>-56.66421207658321</v>
      </c>
      <c r="T29" s="76">
        <v>1340370</v>
      </c>
      <c r="U29" s="15">
        <f t="shared" si="1"/>
        <v>65.38888888888889</v>
      </c>
      <c r="V29" s="76">
        <f t="shared" si="2"/>
        <v>1341547</v>
      </c>
      <c r="W29" s="76">
        <v>252952</v>
      </c>
      <c r="X29" s="77">
        <f t="shared" si="3"/>
        <v>253171</v>
      </c>
    </row>
    <row r="30" spans="1:24" ht="12.75">
      <c r="A30" s="73">
        <v>17</v>
      </c>
      <c r="B30" s="73">
        <v>18</v>
      </c>
      <c r="C30" s="4" t="s">
        <v>55</v>
      </c>
      <c r="D30" s="16" t="s">
        <v>49</v>
      </c>
      <c r="E30" s="16" t="s">
        <v>50</v>
      </c>
      <c r="F30" s="38">
        <v>12</v>
      </c>
      <c r="G30" s="38">
        <v>9</v>
      </c>
      <c r="H30" s="15">
        <v>806</v>
      </c>
      <c r="I30" s="15">
        <v>99</v>
      </c>
      <c r="J30" s="76">
        <v>171</v>
      </c>
      <c r="K30" s="76">
        <v>468</v>
      </c>
      <c r="L30" s="65">
        <f t="shared" si="4"/>
        <v>714.1414141414142</v>
      </c>
      <c r="M30" s="15">
        <f t="shared" si="0"/>
        <v>89.55555555555556</v>
      </c>
      <c r="N30" s="39">
        <v>9</v>
      </c>
      <c r="O30" s="15">
        <v>926</v>
      </c>
      <c r="P30" s="15">
        <v>1251</v>
      </c>
      <c r="Q30" s="15">
        <v>198</v>
      </c>
      <c r="R30" s="15">
        <v>264</v>
      </c>
      <c r="S30" s="65">
        <f t="shared" si="5"/>
        <v>-25.979216626698644</v>
      </c>
      <c r="T30" s="76">
        <v>90433</v>
      </c>
      <c r="U30" s="15">
        <f t="shared" si="1"/>
        <v>102.88888888888889</v>
      </c>
      <c r="V30" s="76">
        <f t="shared" si="2"/>
        <v>91359</v>
      </c>
      <c r="W30" s="76">
        <v>22687</v>
      </c>
      <c r="X30" s="77">
        <f t="shared" si="3"/>
        <v>22885</v>
      </c>
    </row>
    <row r="31" spans="1:24" ht="12.75">
      <c r="A31" s="73">
        <v>18</v>
      </c>
      <c r="B31" s="73">
        <v>19</v>
      </c>
      <c r="C31" s="4" t="s">
        <v>66</v>
      </c>
      <c r="D31" s="16" t="s">
        <v>45</v>
      </c>
      <c r="E31" s="16" t="s">
        <v>46</v>
      </c>
      <c r="F31" s="38">
        <v>5</v>
      </c>
      <c r="G31" s="38">
        <v>2</v>
      </c>
      <c r="H31" s="25">
        <v>341</v>
      </c>
      <c r="I31" s="25">
        <v>790</v>
      </c>
      <c r="J31" s="25">
        <v>76</v>
      </c>
      <c r="K31" s="25">
        <v>157</v>
      </c>
      <c r="L31" s="65">
        <f t="shared" si="4"/>
        <v>-56.835443037974684</v>
      </c>
      <c r="M31" s="15">
        <f t="shared" si="0"/>
        <v>170.5</v>
      </c>
      <c r="N31" s="74">
        <v>2</v>
      </c>
      <c r="O31" s="23">
        <v>634</v>
      </c>
      <c r="P31" s="23">
        <v>1185</v>
      </c>
      <c r="Q31" s="23">
        <v>150</v>
      </c>
      <c r="R31" s="23">
        <v>245</v>
      </c>
      <c r="S31" s="65">
        <f t="shared" si="5"/>
        <v>-46.497890295358644</v>
      </c>
      <c r="T31" s="83">
        <v>8525</v>
      </c>
      <c r="U31" s="15">
        <f t="shared" si="1"/>
        <v>317</v>
      </c>
      <c r="V31" s="76">
        <f t="shared" si="2"/>
        <v>9159</v>
      </c>
      <c r="W31" s="76">
        <v>1875</v>
      </c>
      <c r="X31" s="77">
        <f t="shared" si="3"/>
        <v>2025</v>
      </c>
    </row>
    <row r="32" spans="1:24" ht="12.75">
      <c r="A32" s="73">
        <v>19</v>
      </c>
      <c r="B32" s="51">
        <v>20</v>
      </c>
      <c r="C32" s="4" t="s">
        <v>59</v>
      </c>
      <c r="D32" s="16" t="s">
        <v>51</v>
      </c>
      <c r="E32" s="16" t="s">
        <v>36</v>
      </c>
      <c r="F32" s="38">
        <v>8</v>
      </c>
      <c r="G32" s="38">
        <v>7</v>
      </c>
      <c r="H32" s="15">
        <v>507</v>
      </c>
      <c r="I32" s="15">
        <v>724</v>
      </c>
      <c r="J32" s="23">
        <v>99</v>
      </c>
      <c r="K32" s="23">
        <v>151</v>
      </c>
      <c r="L32" s="65">
        <f t="shared" si="4"/>
        <v>-29.972375690607734</v>
      </c>
      <c r="M32" s="15">
        <f t="shared" si="0"/>
        <v>72.42857142857143</v>
      </c>
      <c r="N32" s="38">
        <v>7</v>
      </c>
      <c r="O32" s="23">
        <v>628</v>
      </c>
      <c r="P32" s="23">
        <v>991</v>
      </c>
      <c r="Q32" s="23">
        <v>126</v>
      </c>
      <c r="R32" s="23">
        <v>203</v>
      </c>
      <c r="S32" s="65">
        <f t="shared" si="5"/>
        <v>-36.629667003027244</v>
      </c>
      <c r="T32" s="83">
        <v>93908</v>
      </c>
      <c r="U32" s="15">
        <f t="shared" si="1"/>
        <v>89.71428571428571</v>
      </c>
      <c r="V32" s="76">
        <f t="shared" si="2"/>
        <v>94536</v>
      </c>
      <c r="W32" s="76">
        <v>21396</v>
      </c>
      <c r="X32" s="77">
        <f t="shared" si="3"/>
        <v>21522</v>
      </c>
    </row>
    <row r="33" spans="1:24" ht="13.5" thickBot="1">
      <c r="A33" s="51">
        <v>20</v>
      </c>
      <c r="B33" s="73">
        <v>15</v>
      </c>
      <c r="C33" s="4" t="s">
        <v>72</v>
      </c>
      <c r="D33" s="16" t="s">
        <v>45</v>
      </c>
      <c r="E33" s="16" t="s">
        <v>42</v>
      </c>
      <c r="F33" s="38">
        <v>4</v>
      </c>
      <c r="G33" s="38">
        <v>1</v>
      </c>
      <c r="H33" s="15">
        <v>448</v>
      </c>
      <c r="I33" s="15">
        <v>1186</v>
      </c>
      <c r="J33" s="15">
        <v>82</v>
      </c>
      <c r="K33" s="15">
        <v>213</v>
      </c>
      <c r="L33" s="65">
        <f t="shared" si="4"/>
        <v>-62.22596964586847</v>
      </c>
      <c r="M33" s="15">
        <f t="shared" si="0"/>
        <v>448</v>
      </c>
      <c r="N33" s="74">
        <v>1</v>
      </c>
      <c r="O33" s="15">
        <v>623</v>
      </c>
      <c r="P33" s="15">
        <v>1817</v>
      </c>
      <c r="Q33" s="15">
        <v>119</v>
      </c>
      <c r="R33" s="15">
        <v>333</v>
      </c>
      <c r="S33" s="65">
        <f t="shared" si="5"/>
        <v>-65.71271326362135</v>
      </c>
      <c r="T33" s="83">
        <v>9271</v>
      </c>
      <c r="U33" s="15">
        <f t="shared" si="1"/>
        <v>623</v>
      </c>
      <c r="V33" s="76">
        <f t="shared" si="2"/>
        <v>9894</v>
      </c>
      <c r="W33" s="76">
        <v>1951</v>
      </c>
      <c r="X33" s="77">
        <f t="shared" si="3"/>
        <v>2070</v>
      </c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141</v>
      </c>
      <c r="H34" s="32">
        <f>SUM(H14:H33)</f>
        <v>108391</v>
      </c>
      <c r="I34" s="32">
        <v>139196</v>
      </c>
      <c r="J34" s="32">
        <f>SUM(J14:J33)</f>
        <v>22313</v>
      </c>
      <c r="K34" s="32">
        <v>28404</v>
      </c>
      <c r="L34" s="69">
        <f t="shared" si="4"/>
        <v>-22.130664674272253</v>
      </c>
      <c r="M34" s="33">
        <f t="shared" si="0"/>
        <v>768.7304964539007</v>
      </c>
      <c r="N34" s="35">
        <f>SUM(N14:N33)</f>
        <v>141</v>
      </c>
      <c r="O34" s="32">
        <f>SUM(O14:O33)</f>
        <v>149313</v>
      </c>
      <c r="P34" s="32">
        <v>241575</v>
      </c>
      <c r="Q34" s="32">
        <f>SUM(Q14:Q33)</f>
        <v>32833</v>
      </c>
      <c r="R34" s="32">
        <v>50482</v>
      </c>
      <c r="S34" s="69">
        <f t="shared" si="5"/>
        <v>-38.19186588016144</v>
      </c>
      <c r="T34" s="79">
        <f>SUM(T14:T33)</f>
        <v>2814871</v>
      </c>
      <c r="U34" s="33">
        <f t="shared" si="1"/>
        <v>1058.9574468085107</v>
      </c>
      <c r="V34" s="81">
        <f>SUM(V14:V33)</f>
        <v>2964184</v>
      </c>
      <c r="W34" s="80">
        <f>SUM(W14:W33)</f>
        <v>587387</v>
      </c>
      <c r="X34" s="36">
        <f>SUM(X14:X33)</f>
        <v>620220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7" t="str">
        <f>'WEEKLY COMPETITIVE REPORT'!J4</f>
        <v>09 - Apr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2">
        <f>'WEEKLY COMPETITIVE REPORT'!X4</f>
        <v>0.7314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8" t="str">
        <f>'WEEKLY COMPETITIVE REPORT'!J5</f>
        <v>08 - Apr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15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40283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2</v>
      </c>
      <c r="C14" s="4" t="str">
        <f>'WEEKLY COMPETITIVE REPORT'!C14</f>
        <v>HOW TO TRAIN YOUR DRAGON</v>
      </c>
      <c r="D14" s="4" t="str">
        <f>'WEEKLY COMPETITIVE REPORT'!D14</f>
        <v>PAR</v>
      </c>
      <c r="E14" s="4" t="str">
        <f>'WEEKLY COMPETITIVE REPORT'!E14</f>
        <v>Karantanija</v>
      </c>
      <c r="F14" s="38">
        <f>'WEEKLY COMPETITIVE REPORT'!F14</f>
        <v>2</v>
      </c>
      <c r="G14" s="38">
        <f>'WEEKLY COMPETITIVE REPORT'!G14</f>
        <v>14</v>
      </c>
      <c r="H14" s="15">
        <f>'WEEKLY COMPETITIVE REPORT'!H14/X4</f>
        <v>52905.386929176915</v>
      </c>
      <c r="I14" s="15">
        <f>'WEEKLY COMPETITIVE REPORT'!I14/X4</f>
        <v>45391.03089964452</v>
      </c>
      <c r="J14" s="23">
        <f>'WEEKLY COMPETITIVE REPORT'!J14</f>
        <v>7498</v>
      </c>
      <c r="K14" s="23">
        <f>'WEEKLY COMPETITIVE REPORT'!K14</f>
        <v>6304</v>
      </c>
      <c r="L14" s="65">
        <f>'WEEKLY COMPETITIVE REPORT'!L14</f>
        <v>16.554715503479017</v>
      </c>
      <c r="M14" s="15">
        <f aca="true" t="shared" si="0" ref="M14:M20">H14/G14</f>
        <v>3778.9562092269225</v>
      </c>
      <c r="N14" s="38">
        <f>'WEEKLY COMPETITIVE REPORT'!N14</f>
        <v>14</v>
      </c>
      <c r="O14" s="15">
        <f>'WEEKLY COMPETITIVE REPORT'!O14/X4</f>
        <v>67683.89390210554</v>
      </c>
      <c r="P14" s="15">
        <f>'WEEKLY COMPETITIVE REPORT'!P14/X4</f>
        <v>99645.88460486737</v>
      </c>
      <c r="Q14" s="23">
        <f>'WEEKLY COMPETITIVE REPORT'!Q14</f>
        <v>10124</v>
      </c>
      <c r="R14" s="23">
        <f>'WEEKLY COMPETITIVE REPORT'!R14</f>
        <v>14512</v>
      </c>
      <c r="S14" s="65">
        <f>'WEEKLY COMPETITIVE REPORT'!S14</f>
        <v>-32.07557525280937</v>
      </c>
      <c r="T14" s="15">
        <f>'WEEKLY COMPETITIVE REPORT'!T14/X4</f>
        <v>101937.38036642056</v>
      </c>
      <c r="U14" s="15">
        <f aca="true" t="shared" si="1" ref="U14:U20">O14/N14</f>
        <v>4834.563850150395</v>
      </c>
      <c r="V14" s="26">
        <f aca="true" t="shared" si="2" ref="V14:V20">O14+T14</f>
        <v>169621.27426852612</v>
      </c>
      <c r="W14" s="23">
        <f>'WEEKLY COMPETITIVE REPORT'!W14</f>
        <v>15108</v>
      </c>
      <c r="X14" s="57">
        <f>'WEEKLY COMPETITIVE REPORT'!X14</f>
        <v>25232</v>
      </c>
    </row>
    <row r="15" spans="1:24" ht="12.75">
      <c r="A15" s="51">
        <v>2</v>
      </c>
      <c r="B15" s="4">
        <f>'WEEKLY COMPETITIVE REPORT'!B15</f>
        <v>1</v>
      </c>
      <c r="C15" s="4" t="str">
        <f>'WEEKLY COMPETITIVE REPORT'!C15</f>
        <v>BOUNTY HUNTER</v>
      </c>
      <c r="D15" s="4" t="str">
        <f>'WEEKLY COMPETITIVE REPORT'!D15</f>
        <v>SONY</v>
      </c>
      <c r="E15" s="4" t="str">
        <f>'WEEKLY COMPETITIVE REPORT'!E15</f>
        <v>CF</v>
      </c>
      <c r="F15" s="38">
        <f>'WEEKLY COMPETITIVE REPORT'!F15</f>
        <v>2</v>
      </c>
      <c r="G15" s="38">
        <f>'WEEKLY COMPETITIVE REPORT'!G15</f>
        <v>9</v>
      </c>
      <c r="H15" s="15">
        <f>'WEEKLY COMPETITIVE REPORT'!H15/X4</f>
        <v>35287.12059064807</v>
      </c>
      <c r="I15" s="15">
        <f>'WEEKLY COMPETITIVE REPORT'!I15/X4</f>
        <v>63811.867651080116</v>
      </c>
      <c r="J15" s="23">
        <f>'WEEKLY COMPETITIVE REPORT'!J15</f>
        <v>5697</v>
      </c>
      <c r="K15" s="23">
        <f>'WEEKLY COMPETITIVE REPORT'!K15</f>
        <v>9775</v>
      </c>
      <c r="L15" s="65">
        <f>'WEEKLY COMPETITIVE REPORT'!L15</f>
        <v>-44.70131984916009</v>
      </c>
      <c r="M15" s="15">
        <f t="shared" si="0"/>
        <v>3920.791176738674</v>
      </c>
      <c r="N15" s="38">
        <f>'WEEKLY COMPETITIVE REPORT'!N15</f>
        <v>9</v>
      </c>
      <c r="O15" s="15">
        <f>'WEEKLY COMPETITIVE REPORT'!O15/X4</f>
        <v>49263.05715066994</v>
      </c>
      <c r="P15" s="15">
        <f>'WEEKLY COMPETITIVE REPORT'!P15/X4</f>
        <v>100668.58080393764</v>
      </c>
      <c r="Q15" s="23">
        <f>'WEEKLY COMPETITIVE REPORT'!Q15</f>
        <v>8452</v>
      </c>
      <c r="R15" s="23">
        <f>'WEEKLY COMPETITIVE REPORT'!R15</f>
        <v>16191</v>
      </c>
      <c r="S15" s="65">
        <f>'WEEKLY COMPETITIVE REPORT'!S15</f>
        <v>-51.064118757554766</v>
      </c>
      <c r="T15" s="15">
        <f>'WEEKLY COMPETITIVE REPORT'!T15/X4</f>
        <v>103115.9420289855</v>
      </c>
      <c r="U15" s="15">
        <f t="shared" si="1"/>
        <v>5473.673016741104</v>
      </c>
      <c r="V15" s="26">
        <f t="shared" si="2"/>
        <v>152378.99917965545</v>
      </c>
      <c r="W15" s="23">
        <f>'WEEKLY COMPETITIVE REPORT'!W15</f>
        <v>16664</v>
      </c>
      <c r="X15" s="57">
        <f>'WEEKLY COMPETITIVE REPORT'!X15</f>
        <v>25116</v>
      </c>
    </row>
    <row r="16" spans="1:24" ht="12.75">
      <c r="A16" s="51">
        <v>3</v>
      </c>
      <c r="B16" s="4">
        <f>'WEEKLY COMPETITIVE REPORT'!B16</f>
        <v>4</v>
      </c>
      <c r="C16" s="4" t="str">
        <f>'WEEKLY COMPETITIVE REPORT'!C16</f>
        <v>ALICE IN WONDERLAND</v>
      </c>
      <c r="D16" s="4" t="str">
        <f>'WEEKLY COMPETITIVE REPORT'!D16</f>
        <v>WDI</v>
      </c>
      <c r="E16" s="4" t="str">
        <f>'WEEKLY COMPETITIVE REPORT'!E16</f>
        <v>CENEX</v>
      </c>
      <c r="F16" s="38">
        <f>'WEEKLY COMPETITIVE REPORT'!F16</f>
        <v>6</v>
      </c>
      <c r="G16" s="38">
        <f>'WEEKLY COMPETITIVE REPORT'!G16</f>
        <v>8</v>
      </c>
      <c r="H16" s="15">
        <f>'WEEKLY COMPETITIVE REPORT'!H16/X4</f>
        <v>11759.639048400328</v>
      </c>
      <c r="I16" s="15">
        <f>'WEEKLY COMPETITIVE REPORT'!I16/X4</f>
        <v>15326.770576975661</v>
      </c>
      <c r="J16" s="23">
        <f>'WEEKLY COMPETITIVE REPORT'!J16</f>
        <v>1689</v>
      </c>
      <c r="K16" s="23">
        <f>'WEEKLY COMPETITIVE REPORT'!K16</f>
        <v>2101</v>
      </c>
      <c r="L16" s="65">
        <f>'WEEKLY COMPETITIVE REPORT'!L16</f>
        <v>-23.273862622658342</v>
      </c>
      <c r="M16" s="15">
        <f t="shared" si="0"/>
        <v>1469.954881050041</v>
      </c>
      <c r="N16" s="38">
        <f>'WEEKLY COMPETITIVE REPORT'!N16</f>
        <v>8</v>
      </c>
      <c r="O16" s="15">
        <f>'WEEKLY COMPETITIVE REPORT'!O16/X4</f>
        <v>16364.506426032265</v>
      </c>
      <c r="P16" s="15">
        <f>'WEEKLY COMPETITIVE REPORT'!P16/X4</f>
        <v>27727.645611156684</v>
      </c>
      <c r="Q16" s="23">
        <f>'WEEKLY COMPETITIVE REPORT'!Q16</f>
        <v>2511</v>
      </c>
      <c r="R16" s="23">
        <f>'WEEKLY COMPETITIVE REPORT'!R16</f>
        <v>4000</v>
      </c>
      <c r="S16" s="65">
        <f>'WEEKLY COMPETITIVE REPORT'!S16</f>
        <v>-40.98126232741617</v>
      </c>
      <c r="T16" s="15">
        <f>'WEEKLY COMPETITIVE REPORT'!T16/X4</f>
        <v>136528.575334974</v>
      </c>
      <c r="U16" s="15">
        <f t="shared" si="1"/>
        <v>2045.5633032540331</v>
      </c>
      <c r="V16" s="26">
        <f t="shared" si="2"/>
        <v>152893.08176100627</v>
      </c>
      <c r="W16" s="23">
        <f>'WEEKLY COMPETITIVE REPORT'!W16</f>
        <v>20161</v>
      </c>
      <c r="X16" s="57">
        <f>'WEEKLY COMPETITIVE REPORT'!X16</f>
        <v>22672</v>
      </c>
    </row>
    <row r="17" spans="1:24" ht="12.75">
      <c r="A17" s="51">
        <v>4</v>
      </c>
      <c r="B17" s="4" t="str">
        <f>'WEEKLY COMPETITIVE REPORT'!B17</f>
        <v>New</v>
      </c>
      <c r="C17" s="4" t="str">
        <f>'WEEKLY COMPETITIVE REPORT'!C17</f>
        <v>TRIAGE</v>
      </c>
      <c r="D17" s="4" t="str">
        <f>'WEEKLY COMPETITIVE REPORT'!D17</f>
        <v>INDEP</v>
      </c>
      <c r="E17" s="4" t="str">
        <f>'WEEKLY COMPETITIVE REPORT'!E17</f>
        <v>Karantanija</v>
      </c>
      <c r="F17" s="38">
        <f>'WEEKLY COMPETITIVE REPORT'!F17</f>
        <v>1</v>
      </c>
      <c r="G17" s="38">
        <f>'WEEKLY COMPETITIVE REPORT'!G17</f>
        <v>7</v>
      </c>
      <c r="H17" s="15">
        <f>'WEEKLY COMPETITIVE REPORT'!H17/X4</f>
        <v>8599.945310363686</v>
      </c>
      <c r="I17" s="15">
        <f>'WEEKLY COMPETITIVE REPORT'!I17/X4</f>
        <v>0</v>
      </c>
      <c r="J17" s="23">
        <f>'WEEKLY COMPETITIVE REPORT'!J17</f>
        <v>1310</v>
      </c>
      <c r="K17" s="23">
        <f>'WEEKLY COMPETITIVE REPORT'!K17</f>
        <v>0</v>
      </c>
      <c r="L17" s="65">
        <f>'WEEKLY COMPETITIVE REPORT'!L17</f>
        <v>0</v>
      </c>
      <c r="M17" s="15">
        <f t="shared" si="0"/>
        <v>1228.563615766241</v>
      </c>
      <c r="N17" s="38">
        <f>'WEEKLY COMPETITIVE REPORT'!N17</f>
        <v>7</v>
      </c>
      <c r="O17" s="15">
        <f>'WEEKLY COMPETITIVE REPORT'!O17/X4</f>
        <v>13115.942028985506</v>
      </c>
      <c r="P17" s="15">
        <f>'WEEKLY COMPETITIVE REPORT'!P17/X4</f>
        <v>0</v>
      </c>
      <c r="Q17" s="23">
        <f>'WEEKLY COMPETITIVE REPORT'!Q17</f>
        <v>2219</v>
      </c>
      <c r="R17" s="23">
        <f>'WEEKLY COMPETITIVE REPORT'!R17</f>
        <v>0</v>
      </c>
      <c r="S17" s="65">
        <f>'WEEKLY COMPETITIVE REPORT'!S17</f>
        <v>0</v>
      </c>
      <c r="T17" s="15">
        <f>'WEEKLY COMPETITIVE REPORT'!T17/X4</f>
        <v>1222.3133716160787</v>
      </c>
      <c r="U17" s="15">
        <f t="shared" si="1"/>
        <v>1873.7060041407865</v>
      </c>
      <c r="V17" s="26">
        <f t="shared" si="2"/>
        <v>14338.255400601585</v>
      </c>
      <c r="W17" s="23">
        <f>'WEEKLY COMPETITIVE REPORT'!W17</f>
        <v>297</v>
      </c>
      <c r="X17" s="57">
        <f>'WEEKLY COMPETITIVE REPORT'!X17</f>
        <v>2516</v>
      </c>
    </row>
    <row r="18" spans="1:24" ht="13.5" customHeight="1">
      <c r="A18" s="51">
        <v>5</v>
      </c>
      <c r="B18" s="4">
        <f>'WEEKLY COMPETITIVE REPORT'!B18</f>
        <v>3</v>
      </c>
      <c r="C18" s="4" t="str">
        <f>'WEEKLY COMPETITIVE REPORT'!C18</f>
        <v>SHUTTER ISLAND</v>
      </c>
      <c r="D18" s="4" t="str">
        <f>'WEEKLY COMPETITIVE REPORT'!D18</f>
        <v>PAR</v>
      </c>
      <c r="E18" s="4" t="str">
        <f>'WEEKLY COMPETITIVE REPORT'!E18</f>
        <v>Karantanija</v>
      </c>
      <c r="F18" s="38">
        <f>'WEEKLY COMPETITIVE REPORT'!F18</f>
        <v>5</v>
      </c>
      <c r="G18" s="38">
        <f>'WEEKLY COMPETITIVE REPORT'!G18</f>
        <v>5</v>
      </c>
      <c r="H18" s="15">
        <f>'WEEKLY COMPETITIVE REPORT'!H18/X4</f>
        <v>8594.476346732294</v>
      </c>
      <c r="I18" s="15">
        <f>'WEEKLY COMPETITIVE REPORT'!I18/X4</f>
        <v>17939.56795187312</v>
      </c>
      <c r="J18" s="23">
        <f>'WEEKLY COMPETITIVE REPORT'!J18</f>
        <v>1249</v>
      </c>
      <c r="K18" s="23">
        <f>'WEEKLY COMPETITIVE REPORT'!K18</f>
        <v>2589</v>
      </c>
      <c r="L18" s="65">
        <f>'WEEKLY COMPETITIVE REPORT'!L18</f>
        <v>-52.0920661534944</v>
      </c>
      <c r="M18" s="15">
        <f t="shared" si="0"/>
        <v>1718.8952693464587</v>
      </c>
      <c r="N18" s="38">
        <f>'WEEKLY COMPETITIVE REPORT'!N18</f>
        <v>5</v>
      </c>
      <c r="O18" s="15">
        <f>'WEEKLY COMPETITIVE REPORT'!O18/X4</f>
        <v>12811.04730653541</v>
      </c>
      <c r="P18" s="15">
        <f>'WEEKLY COMPETITIVE REPORT'!P18/X4</f>
        <v>28564.397046759637</v>
      </c>
      <c r="Q18" s="23">
        <f>'WEEKLY COMPETITIVE REPORT'!Q18</f>
        <v>1986</v>
      </c>
      <c r="R18" s="23">
        <f>'WEEKLY COMPETITIVE REPORT'!R18</f>
        <v>4242</v>
      </c>
      <c r="S18" s="65">
        <f>'WEEKLY COMPETITIVE REPORT'!S18</f>
        <v>-55.1502967643117</v>
      </c>
      <c r="T18" s="15">
        <f>'WEEKLY COMPETITIVE REPORT'!T18/X4</f>
        <v>162301.06644790812</v>
      </c>
      <c r="U18" s="15">
        <f t="shared" si="1"/>
        <v>2562.209461307082</v>
      </c>
      <c r="V18" s="26">
        <f t="shared" si="2"/>
        <v>175112.11375444353</v>
      </c>
      <c r="W18" s="23">
        <f>'WEEKLY COMPETITIVE REPORT'!W18</f>
        <v>25497</v>
      </c>
      <c r="X18" s="57">
        <f>'WEEKLY COMPETITIVE REPORT'!X18</f>
        <v>27483</v>
      </c>
    </row>
    <row r="19" spans="1:24" ht="12.75">
      <c r="A19" s="51">
        <v>6</v>
      </c>
      <c r="B19" s="4">
        <f>'WEEKLY COMPETITIVE REPORT'!B19</f>
        <v>5</v>
      </c>
      <c r="C19" s="4" t="str">
        <f>'WEEKLY COMPETITIVE REPORT'!C19</f>
        <v>LEAP YEAR</v>
      </c>
      <c r="D19" s="4" t="str">
        <f>'WEEKLY COMPETITIVE REPORT'!D19</f>
        <v>UNI</v>
      </c>
      <c r="E19" s="4" t="str">
        <f>'WEEKLY COMPETITIVE REPORT'!E19</f>
        <v>Karantanija</v>
      </c>
      <c r="F19" s="38">
        <f>'WEEKLY COMPETITIVE REPORT'!F19</f>
        <v>6</v>
      </c>
      <c r="G19" s="38">
        <f>'WEEKLY COMPETITIVE REPORT'!G19</f>
        <v>8</v>
      </c>
      <c r="H19" s="15">
        <f>'WEEKLY COMPETITIVE REPORT'!H19/X4</f>
        <v>7242.275088870659</v>
      </c>
      <c r="I19" s="15">
        <f>'WEEKLY COMPETITIVE REPORT'!I19/X4</f>
        <v>10920.153130981678</v>
      </c>
      <c r="J19" s="23">
        <f>'WEEKLY COMPETITIVE REPORT'!J19</f>
        <v>1160</v>
      </c>
      <c r="K19" s="23">
        <f>'WEEKLY COMPETITIVE REPORT'!K19</f>
        <v>1749</v>
      </c>
      <c r="L19" s="65">
        <f>'WEEKLY COMPETITIVE REPORT'!L19</f>
        <v>-33.679729560535876</v>
      </c>
      <c r="M19" s="15">
        <f t="shared" si="0"/>
        <v>905.2843861088323</v>
      </c>
      <c r="N19" s="38">
        <f>'WEEKLY COMPETITIVE REPORT'!N19</f>
        <v>8</v>
      </c>
      <c r="O19" s="15">
        <f>'WEEKLY COMPETITIVE REPORT'!O19/X4</f>
        <v>9588.460486737762</v>
      </c>
      <c r="P19" s="15">
        <f>'WEEKLY COMPETITIVE REPORT'!P19/X4</f>
        <v>16173.092698933551</v>
      </c>
      <c r="Q19" s="23">
        <f>'WEEKLY COMPETITIVE REPORT'!Q19</f>
        <v>1590</v>
      </c>
      <c r="R19" s="23">
        <f>'WEEKLY COMPETITIVE REPORT'!R19</f>
        <v>2665</v>
      </c>
      <c r="S19" s="65">
        <f>'WEEKLY COMPETITIVE REPORT'!S19</f>
        <v>-40.713500718573</v>
      </c>
      <c r="T19" s="15">
        <f>'WEEKLY COMPETITIVE REPORT'!T19/X4</f>
        <v>147109.6527208094</v>
      </c>
      <c r="U19" s="15">
        <f t="shared" si="1"/>
        <v>1198.5575608422203</v>
      </c>
      <c r="V19" s="26">
        <f t="shared" si="2"/>
        <v>156698.11320754714</v>
      </c>
      <c r="W19" s="23">
        <f>'WEEKLY COMPETITIVE REPORT'!W19</f>
        <v>24670</v>
      </c>
      <c r="X19" s="57">
        <f>'WEEKLY COMPETITIVE REPORT'!X19</f>
        <v>26260</v>
      </c>
    </row>
    <row r="20" spans="1:24" ht="12.75">
      <c r="A20" s="52">
        <v>7</v>
      </c>
      <c r="B20" s="4">
        <f>'WEEKLY COMPETITIVE REPORT'!B20</f>
        <v>6</v>
      </c>
      <c r="C20" s="4" t="str">
        <f>'WEEKLY COMPETITIVE REPORT'!C20</f>
        <v>GREEN ZONE</v>
      </c>
      <c r="D20" s="4" t="str">
        <f>'WEEKLY COMPETITIVE REPORT'!D20</f>
        <v>UNI</v>
      </c>
      <c r="E20" s="4" t="str">
        <f>'WEEKLY COMPETITIVE REPORT'!E20</f>
        <v>Karantanija</v>
      </c>
      <c r="F20" s="38">
        <f>'WEEKLY COMPETITIVE REPORT'!F20</f>
        <v>4</v>
      </c>
      <c r="G20" s="38">
        <f>'WEEKLY COMPETITIVE REPORT'!G20</f>
        <v>6</v>
      </c>
      <c r="H20" s="15">
        <f>'WEEKLY COMPETITIVE REPORT'!H20/X4</f>
        <v>5023.243095433415</v>
      </c>
      <c r="I20" s="15">
        <f>'WEEKLY COMPETITIVE REPORT'!I20/X4</f>
        <v>8129.614438063986</v>
      </c>
      <c r="J20" s="23">
        <f>'WEEKLY COMPETITIVE REPORT'!J20</f>
        <v>779</v>
      </c>
      <c r="K20" s="23">
        <f>'WEEKLY COMPETITIVE REPORT'!K20</f>
        <v>1226</v>
      </c>
      <c r="L20" s="65">
        <f>'WEEKLY COMPETITIVE REPORT'!L20</f>
        <v>-38.21056172216616</v>
      </c>
      <c r="M20" s="15">
        <f t="shared" si="0"/>
        <v>837.2071825722359</v>
      </c>
      <c r="N20" s="38">
        <f>'WEEKLY COMPETITIVE REPORT'!N20</f>
        <v>6</v>
      </c>
      <c r="O20" s="15">
        <f>'WEEKLY COMPETITIVE REPORT'!O20/X4</f>
        <v>7044.025157232704</v>
      </c>
      <c r="P20" s="15">
        <f>'WEEKLY COMPETITIVE REPORT'!P20/X4</f>
        <v>12258.681979764833</v>
      </c>
      <c r="Q20" s="23">
        <f>'WEEKLY COMPETITIVE REPORT'!Q20</f>
        <v>1157</v>
      </c>
      <c r="R20" s="23">
        <f>'WEEKLY COMPETITIVE REPORT'!R20</f>
        <v>1908</v>
      </c>
      <c r="S20" s="65">
        <f>'WEEKLY COMPETITIVE REPORT'!S20</f>
        <v>-42.53847869730092</v>
      </c>
      <c r="T20" s="15">
        <f>'WEEKLY COMPETITIVE REPORT'!T20/X4</f>
        <v>45216.024063439974</v>
      </c>
      <c r="U20" s="15">
        <f t="shared" si="1"/>
        <v>1174.0041928721173</v>
      </c>
      <c r="V20" s="26">
        <f t="shared" si="2"/>
        <v>52260.04922067268</v>
      </c>
      <c r="W20" s="23">
        <f>'WEEKLY COMPETITIVE REPORT'!W20</f>
        <v>7432</v>
      </c>
      <c r="X20" s="57">
        <f>'WEEKLY COMPETITIVE REPORT'!X20</f>
        <v>8589</v>
      </c>
    </row>
    <row r="21" spans="1:24" ht="12.75">
      <c r="A21" s="51">
        <v>8</v>
      </c>
      <c r="B21" s="4">
        <f>'WEEKLY COMPETITIVE REPORT'!B21</f>
        <v>7</v>
      </c>
      <c r="C21" s="4" t="str">
        <f>'WEEKLY COMPETITIVE REPORT'!C21</f>
        <v>LAW ABIDING CITIZEN</v>
      </c>
      <c r="D21" s="4" t="str">
        <f>'WEEKLY COMPETITIVE REPORT'!D21</f>
        <v>INDEP</v>
      </c>
      <c r="E21" s="4" t="str">
        <f>'WEEKLY COMPETITIVE REPORT'!E21</f>
        <v>Blitz</v>
      </c>
      <c r="F21" s="38">
        <f>'WEEKLY COMPETITIVE REPORT'!F21</f>
        <v>6</v>
      </c>
      <c r="G21" s="38">
        <f>'WEEKLY COMPETITIVE REPORT'!G21</f>
        <v>5</v>
      </c>
      <c r="H21" s="15">
        <f>'WEEKLY COMPETITIVE REPORT'!H21/X4</f>
        <v>2496.5818977303798</v>
      </c>
      <c r="I21" s="15">
        <f>'WEEKLY COMPETITIVE REPORT'!I21/X4</f>
        <v>4503.691550451189</v>
      </c>
      <c r="J21" s="23">
        <f>'WEEKLY COMPETITIVE REPORT'!J21</f>
        <v>384</v>
      </c>
      <c r="K21" s="23">
        <f>'WEEKLY COMPETITIVE REPORT'!K21</f>
        <v>685</v>
      </c>
      <c r="L21" s="65">
        <f>'WEEKLY COMPETITIVE REPORT'!L21</f>
        <v>-44.5658773527626</v>
      </c>
      <c r="M21" s="15">
        <f aca="true" t="shared" si="3" ref="M21:M33">H21/G21</f>
        <v>499.31637954607595</v>
      </c>
      <c r="N21" s="38">
        <f>'WEEKLY COMPETITIVE REPORT'!N21</f>
        <v>5</v>
      </c>
      <c r="O21" s="15">
        <f>'WEEKLY COMPETITIVE REPORT'!O21/X4</f>
        <v>3977.3038009297234</v>
      </c>
      <c r="P21" s="15">
        <f>'WEEKLY COMPETITIVE REPORT'!P21/X4</f>
        <v>7106.9182389937105</v>
      </c>
      <c r="Q21" s="23">
        <f>'WEEKLY COMPETITIVE REPORT'!Q21</f>
        <v>672</v>
      </c>
      <c r="R21" s="23">
        <f>'WEEKLY COMPETITIVE REPORT'!R21</f>
        <v>1135</v>
      </c>
      <c r="S21" s="65">
        <f>'WEEKLY COMPETITIVE REPORT'!S21</f>
        <v>-44.03616775682955</v>
      </c>
      <c r="T21" s="15">
        <f>'WEEKLY COMPETITIVE REPORT'!T21/X4</f>
        <v>53442.71260596117</v>
      </c>
      <c r="U21" s="15">
        <f aca="true" t="shared" si="4" ref="U21:U33">O21/N21</f>
        <v>795.4607601859447</v>
      </c>
      <c r="V21" s="26">
        <f aca="true" t="shared" si="5" ref="V21:V33">O21+T21</f>
        <v>57420.01640689089</v>
      </c>
      <c r="W21" s="23">
        <f>'WEEKLY COMPETITIVE REPORT'!W21</f>
        <v>8638</v>
      </c>
      <c r="X21" s="57">
        <f>'WEEKLY COMPETITIVE REPORT'!X21</f>
        <v>9310</v>
      </c>
    </row>
    <row r="22" spans="1:24" ht="12.75">
      <c r="A22" s="51">
        <v>9</v>
      </c>
      <c r="B22" s="4">
        <f>'WEEKLY COMPETITIVE REPORT'!B22</f>
        <v>8</v>
      </c>
      <c r="C22" s="4" t="str">
        <f>'WEEKLY COMPETITIVE REPORT'!C22</f>
        <v>PERCY JACKSON AND THE OLYMPIANS</v>
      </c>
      <c r="D22" s="4" t="str">
        <f>'WEEKLY COMPETITIVE REPORT'!D22</f>
        <v>FOX</v>
      </c>
      <c r="E22" s="4" t="str">
        <f>'WEEKLY COMPETITIVE REPORT'!E22</f>
        <v>CF</v>
      </c>
      <c r="F22" s="38">
        <f>'WEEKLY COMPETITIVE REPORT'!F22</f>
        <v>5</v>
      </c>
      <c r="G22" s="38">
        <f>'WEEKLY COMPETITIVE REPORT'!G22</f>
        <v>8</v>
      </c>
      <c r="H22" s="15">
        <f>'WEEKLY COMPETITIVE REPORT'!H22/X4</f>
        <v>3031.1730926989335</v>
      </c>
      <c r="I22" s="15">
        <f>'WEEKLY COMPETITIVE REPORT'!I22/X4</f>
        <v>3449.54881050041</v>
      </c>
      <c r="J22" s="23">
        <f>'WEEKLY COMPETITIVE REPORT'!J22</f>
        <v>571</v>
      </c>
      <c r="K22" s="23">
        <f>'WEEKLY COMPETITIVE REPORT'!K22</f>
        <v>548</v>
      </c>
      <c r="L22" s="65">
        <f>'WEEKLY COMPETITIVE REPORT'!L22</f>
        <v>-12.128418549346023</v>
      </c>
      <c r="M22" s="15">
        <f t="shared" si="3"/>
        <v>378.8966365873667</v>
      </c>
      <c r="N22" s="38">
        <f>'WEEKLY COMPETITIVE REPORT'!N22</f>
        <v>8</v>
      </c>
      <c r="O22" s="15">
        <f>'WEEKLY COMPETITIVE REPORT'!O22/X4</f>
        <v>3560.295324036095</v>
      </c>
      <c r="P22" s="15">
        <f>'WEEKLY COMPETITIVE REPORT'!P22/X4</f>
        <v>5624.829094886519</v>
      </c>
      <c r="Q22" s="23">
        <f>'WEEKLY COMPETITIVE REPORT'!Q22</f>
        <v>662</v>
      </c>
      <c r="R22" s="23">
        <f>'WEEKLY COMPETITIVE REPORT'!R22</f>
        <v>911</v>
      </c>
      <c r="S22" s="65">
        <f>'WEEKLY COMPETITIVE REPORT'!S22</f>
        <v>-36.70393777345649</v>
      </c>
      <c r="T22" s="15">
        <f>'WEEKLY COMPETITIVE REPORT'!T22/X4</f>
        <v>38758.54525567405</v>
      </c>
      <c r="U22" s="15">
        <f t="shared" si="4"/>
        <v>445.03691550451185</v>
      </c>
      <c r="V22" s="26">
        <f t="shared" si="5"/>
        <v>42318.840579710144</v>
      </c>
      <c r="W22" s="23">
        <f>'WEEKLY COMPETITIVE REPORT'!W22</f>
        <v>6375</v>
      </c>
      <c r="X22" s="57">
        <f>'WEEKLY COMPETITIVE REPORT'!X22</f>
        <v>7037</v>
      </c>
    </row>
    <row r="23" spans="1:24" ht="12.75">
      <c r="A23" s="51">
        <v>10</v>
      </c>
      <c r="B23" s="4">
        <f>'WEEKLY COMPETITIVE REPORT'!B23</f>
        <v>10</v>
      </c>
      <c r="C23" s="4" t="str">
        <f>'WEEKLY COMPETITIVE REPORT'!C23</f>
        <v>ALVIN AND THE CHIPMUNKS 2</v>
      </c>
      <c r="D23" s="4" t="str">
        <f>'WEEKLY COMPETITIVE REPORT'!D23</f>
        <v>FOX</v>
      </c>
      <c r="E23" s="4" t="str">
        <f>'WEEKLY COMPETITIVE REPORT'!E23</f>
        <v>CF</v>
      </c>
      <c r="F23" s="38">
        <f>'WEEKLY COMPETITIVE REPORT'!F23</f>
        <v>11</v>
      </c>
      <c r="G23" s="38">
        <f>'WEEKLY COMPETITIVE REPORT'!G23</f>
        <v>13</v>
      </c>
      <c r="H23" s="15">
        <f>'WEEKLY COMPETITIVE REPORT'!H23/X4</f>
        <v>2966.912770030079</v>
      </c>
      <c r="I23" s="15">
        <f>'WEEKLY COMPETITIVE REPORT'!I23/X4</f>
        <v>1782.8821438337434</v>
      </c>
      <c r="J23" s="23">
        <f>'WEEKLY COMPETITIVE REPORT'!J23</f>
        <v>464</v>
      </c>
      <c r="K23" s="23">
        <f>'WEEKLY COMPETITIVE REPORT'!K23</f>
        <v>286</v>
      </c>
      <c r="L23" s="65">
        <f>'WEEKLY COMPETITIVE REPORT'!L23</f>
        <v>66.4110429447853</v>
      </c>
      <c r="M23" s="15">
        <f t="shared" si="3"/>
        <v>228.224059233083</v>
      </c>
      <c r="N23" s="38">
        <f>'WEEKLY COMPETITIVE REPORT'!N23</f>
        <v>13</v>
      </c>
      <c r="O23" s="15">
        <f>'WEEKLY COMPETITIVE REPORT'!O23/X4</f>
        <v>3534.3177467869837</v>
      </c>
      <c r="P23" s="15">
        <f>'WEEKLY COMPETITIVE REPORT'!P23/X4</f>
        <v>3978.6710418375715</v>
      </c>
      <c r="Q23" s="23">
        <f>'WEEKLY COMPETITIVE REPORT'!Q23</f>
        <v>569</v>
      </c>
      <c r="R23" s="23">
        <f>'WEEKLY COMPETITIVE REPORT'!R23</f>
        <v>638</v>
      </c>
      <c r="S23" s="65">
        <f>'WEEKLY COMPETITIVE REPORT'!S23</f>
        <v>-11.168384879725096</v>
      </c>
      <c r="T23" s="15">
        <f>'WEEKLY COMPETITIVE REPORT'!T23/X4</f>
        <v>579559.7484276729</v>
      </c>
      <c r="U23" s="15">
        <f t="shared" si="4"/>
        <v>271.87059590669105</v>
      </c>
      <c r="V23" s="26">
        <f t="shared" si="5"/>
        <v>583094.0661744599</v>
      </c>
      <c r="W23" s="23">
        <f>'WEEKLY COMPETITIVE REPORT'!W23</f>
        <v>102352</v>
      </c>
      <c r="X23" s="57">
        <f>'WEEKLY COMPETITIVE REPORT'!X23</f>
        <v>102921</v>
      </c>
    </row>
    <row r="24" spans="1:24" ht="12.75">
      <c r="A24" s="51">
        <v>11</v>
      </c>
      <c r="B24" s="4">
        <f>'WEEKLY COMPETITIVE REPORT'!B24</f>
        <v>14</v>
      </c>
      <c r="C24" s="4" t="str">
        <f>'WEEKLY COMPETITIVE REPORT'!C24</f>
        <v>VALENTINE'S DAY</v>
      </c>
      <c r="D24" s="4" t="str">
        <f>'WEEKLY COMPETITIVE REPORT'!D24</f>
        <v>WB</v>
      </c>
      <c r="E24" s="4" t="str">
        <f>'WEEKLY COMPETITIVE REPORT'!E24</f>
        <v>Blitz</v>
      </c>
      <c r="F24" s="38">
        <f>'WEEKLY COMPETITIVE REPORT'!F24</f>
        <v>8</v>
      </c>
      <c r="G24" s="38">
        <f>'WEEKLY COMPETITIVE REPORT'!G24</f>
        <v>9</v>
      </c>
      <c r="H24" s="15">
        <f>'WEEKLY COMPETITIVE REPORT'!H24/X4</f>
        <v>1334.4271260596115</v>
      </c>
      <c r="I24" s="15">
        <f>'WEEKLY COMPETITIVE REPORT'!I24/X4</f>
        <v>1810.2269619907026</v>
      </c>
      <c r="J24" s="23">
        <f>'WEEKLY COMPETITIVE REPORT'!J24</f>
        <v>181</v>
      </c>
      <c r="K24" s="23">
        <f>'WEEKLY COMPETITIVE REPORT'!K24</f>
        <v>287</v>
      </c>
      <c r="L24" s="65">
        <f>'WEEKLY COMPETITIVE REPORT'!L24</f>
        <v>-26.283987915407863</v>
      </c>
      <c r="M24" s="15">
        <f t="shared" si="3"/>
        <v>148.26968067329017</v>
      </c>
      <c r="N24" s="38">
        <f>'WEEKLY COMPETITIVE REPORT'!N24</f>
        <v>9</v>
      </c>
      <c r="O24" s="15">
        <f>'WEEKLY COMPETITIVE REPORT'!O24/X4</f>
        <v>3177.467869838665</v>
      </c>
      <c r="P24" s="15">
        <f>'WEEKLY COMPETITIVE REPORT'!P24/X4</f>
        <v>2685.261143013399</v>
      </c>
      <c r="Q24" s="23">
        <f>'WEEKLY COMPETITIVE REPORT'!Q24</f>
        <v>605</v>
      </c>
      <c r="R24" s="23">
        <f>'WEEKLY COMPETITIVE REPORT'!R24</f>
        <v>421</v>
      </c>
      <c r="S24" s="65">
        <f>'WEEKLY COMPETITIVE REPORT'!S24</f>
        <v>18.329938900203672</v>
      </c>
      <c r="T24" s="15">
        <f>'WEEKLY COMPETITIVE REPORT'!T24/X4</f>
        <v>247708.5042384468</v>
      </c>
      <c r="U24" s="15">
        <f t="shared" si="4"/>
        <v>353.05198553762943</v>
      </c>
      <c r="V24" s="26">
        <f t="shared" si="5"/>
        <v>250885.97210828547</v>
      </c>
      <c r="W24" s="23">
        <f>'WEEKLY COMPETITIVE REPORT'!W24</f>
        <v>40002</v>
      </c>
      <c r="X24" s="57">
        <f>'WEEKLY COMPETITIVE REPORT'!X24</f>
        <v>40607</v>
      </c>
    </row>
    <row r="25" spans="1:24" ht="12.75">
      <c r="A25" s="51">
        <v>12</v>
      </c>
      <c r="B25" s="4">
        <f>'WEEKLY COMPETITIVE REPORT'!B25</f>
        <v>9</v>
      </c>
      <c r="C25" s="4" t="str">
        <f>'WEEKLY COMPETITIVE REPORT'!C25</f>
        <v>VERONIKA DECIDES TO DIE</v>
      </c>
      <c r="D25" s="4" t="str">
        <f>'WEEKLY COMPETITIVE REPORT'!D25</f>
        <v>INDEP</v>
      </c>
      <c r="E25" s="4" t="str">
        <f>'WEEKLY COMPETITIVE REPORT'!E25</f>
        <v>Kolosej</v>
      </c>
      <c r="F25" s="38">
        <f>'WEEKLY COMPETITIVE REPORT'!F25</f>
        <v>4</v>
      </c>
      <c r="G25" s="38">
        <f>'WEEKLY COMPETITIVE REPORT'!G25</f>
        <v>1</v>
      </c>
      <c r="H25" s="15">
        <f>'WEEKLY COMPETITIVE REPORT'!H25/X4</f>
        <v>1830.735575608422</v>
      </c>
      <c r="I25" s="15">
        <f>'WEEKLY COMPETITIVE REPORT'!I25/X4</f>
        <v>3722.9969920700023</v>
      </c>
      <c r="J25" s="23">
        <f>'WEEKLY COMPETITIVE REPORT'!J25</f>
        <v>266</v>
      </c>
      <c r="K25" s="23">
        <f>'WEEKLY COMPETITIVE REPORT'!K25</f>
        <v>528</v>
      </c>
      <c r="L25" s="65">
        <f>'WEEKLY COMPETITIVE REPORT'!L25</f>
        <v>-50.82629452809401</v>
      </c>
      <c r="M25" s="15">
        <f t="shared" si="3"/>
        <v>1830.735575608422</v>
      </c>
      <c r="N25" s="38">
        <f>'WEEKLY COMPETITIVE REPORT'!N25</f>
        <v>1</v>
      </c>
      <c r="O25" s="15">
        <f>'WEEKLY COMPETITIVE REPORT'!O25/X4</f>
        <v>2954.6076018594476</v>
      </c>
      <c r="P25" s="15">
        <f>'WEEKLY COMPETITIVE REPORT'!P25/X4</f>
        <v>4649.986327590921</v>
      </c>
      <c r="Q25" s="23">
        <f>'WEEKLY COMPETITIVE REPORT'!Q25</f>
        <v>447</v>
      </c>
      <c r="R25" s="23">
        <f>'WEEKLY COMPETITIVE REPORT'!R25</f>
        <v>677</v>
      </c>
      <c r="S25" s="65">
        <f>'WEEKLY COMPETITIVE REPORT'!S25</f>
        <v>-36.45986474566304</v>
      </c>
      <c r="T25" s="15">
        <f>'WEEKLY COMPETITIVE REPORT'!T25/X4</f>
        <v>13445.447087776865</v>
      </c>
      <c r="U25" s="15">
        <f t="shared" si="4"/>
        <v>2954.6076018594476</v>
      </c>
      <c r="V25" s="26">
        <f t="shared" si="5"/>
        <v>16400.054689636312</v>
      </c>
      <c r="W25" s="23">
        <f>'WEEKLY COMPETITIVE REPORT'!W25</f>
        <v>2242</v>
      </c>
      <c r="X25" s="57">
        <f>'WEEKLY COMPETITIVE REPORT'!X25</f>
        <v>2689</v>
      </c>
    </row>
    <row r="26" spans="1:24" ht="12.75" customHeight="1">
      <c r="A26" s="51">
        <v>13</v>
      </c>
      <c r="B26" s="4">
        <f>'WEEKLY COMPETITIVE REPORT'!B26</f>
        <v>16</v>
      </c>
      <c r="C26" s="4" t="str">
        <f>'WEEKLY COMPETITIVE REPORT'!C26</f>
        <v>INVICTUS</v>
      </c>
      <c r="D26" s="4" t="str">
        <f>'WEEKLY COMPETITIVE REPORT'!D26</f>
        <v>WB</v>
      </c>
      <c r="E26" s="4" t="str">
        <f>'WEEKLY COMPETITIVE REPORT'!E26</f>
        <v>Blitz</v>
      </c>
      <c r="F26" s="38">
        <f>'WEEKLY COMPETITIVE REPORT'!F26</f>
        <v>7</v>
      </c>
      <c r="G26" s="38">
        <f>'WEEKLY COMPETITIVE REPORT'!G26</f>
        <v>5</v>
      </c>
      <c r="H26" s="15">
        <f>'WEEKLY COMPETITIVE REPORT'!H26/X4</f>
        <v>973.4755263877495</v>
      </c>
      <c r="I26" s="15">
        <f>'WEEKLY COMPETITIVE REPORT'!I26/X4</f>
        <v>1441.0719168717526</v>
      </c>
      <c r="J26" s="23">
        <f>'WEEKLY COMPETITIVE REPORT'!J26</f>
        <v>148</v>
      </c>
      <c r="K26" s="23">
        <f>'WEEKLY COMPETITIVE REPORT'!K26</f>
        <v>211</v>
      </c>
      <c r="L26" s="65">
        <f>'WEEKLY COMPETITIVE REPORT'!L26</f>
        <v>-32.44781783681215</v>
      </c>
      <c r="M26" s="15">
        <f t="shared" si="3"/>
        <v>194.69510527754989</v>
      </c>
      <c r="N26" s="38">
        <f>'WEEKLY COMPETITIVE REPORT'!N26</f>
        <v>5</v>
      </c>
      <c r="O26" s="15">
        <f>'WEEKLY COMPETITIVE REPORT'!O26/X4</f>
        <v>2053.59584358764</v>
      </c>
      <c r="P26" s="15">
        <f>'WEEKLY COMPETITIVE REPORT'!P26/X4</f>
        <v>2074.1044572053593</v>
      </c>
      <c r="Q26" s="23">
        <f>'WEEKLY COMPETITIVE REPORT'!Q26</f>
        <v>425</v>
      </c>
      <c r="R26" s="23">
        <f>'WEEKLY COMPETITIVE REPORT'!R26</f>
        <v>306</v>
      </c>
      <c r="S26" s="65">
        <f>'WEEKLY COMPETITIVE REPORT'!S26</f>
        <v>-0.9887936717205008</v>
      </c>
      <c r="T26" s="15">
        <f>'WEEKLY COMPETITIVE REPORT'!T26/X4</f>
        <v>45684.98769483183</v>
      </c>
      <c r="U26" s="15">
        <f t="shared" si="4"/>
        <v>410.719168717528</v>
      </c>
      <c r="V26" s="26">
        <f t="shared" si="5"/>
        <v>47738.583538419465</v>
      </c>
      <c r="W26" s="23">
        <f>'WEEKLY COMPETITIVE REPORT'!W26</f>
        <v>7317</v>
      </c>
      <c r="X26" s="57">
        <f>'WEEKLY COMPETITIVE REPORT'!X26</f>
        <v>7742</v>
      </c>
    </row>
    <row r="27" spans="1:24" ht="12.75" customHeight="1">
      <c r="A27" s="51">
        <v>14</v>
      </c>
      <c r="B27" s="4">
        <f>'WEEKLY COMPETITIVE REPORT'!B27</f>
        <v>12</v>
      </c>
      <c r="C27" s="4" t="str">
        <f>'WEEKLY COMPETITIVE REPORT'!C27</f>
        <v>A HURT LOCKER</v>
      </c>
      <c r="D27" s="4" t="str">
        <f>'WEEKLY COMPETITIVE REPORT'!D27</f>
        <v>INDEP</v>
      </c>
      <c r="E27" s="4" t="str">
        <f>'WEEKLY COMPETITIVE REPORT'!E27</f>
        <v>Cinemania</v>
      </c>
      <c r="F27" s="38">
        <f>'WEEKLY COMPETITIVE REPORT'!F27</f>
        <v>8</v>
      </c>
      <c r="G27" s="38">
        <f>'WEEKLY COMPETITIVE REPORT'!G27</f>
        <v>2</v>
      </c>
      <c r="H27" s="15">
        <f>'WEEKLY COMPETITIVE REPORT'!H27/X4</f>
        <v>1126.6065080667213</v>
      </c>
      <c r="I27" s="15">
        <f>'WEEKLY COMPETITIVE REPORT'!I27/X17</f>
        <v>0.6581875993640699</v>
      </c>
      <c r="J27" s="23">
        <f>'WEEKLY COMPETITIVE REPORT'!J27</f>
        <v>192</v>
      </c>
      <c r="K27" s="23">
        <f>'WEEKLY COMPETITIVE REPORT'!K27</f>
        <v>268</v>
      </c>
      <c r="L27" s="65">
        <f>'WEEKLY COMPETITIVE REPORT'!L27</f>
        <v>-50.24154589371981</v>
      </c>
      <c r="M27" s="15">
        <f t="shared" si="3"/>
        <v>563.3032540333606</v>
      </c>
      <c r="N27" s="38">
        <f>'WEEKLY COMPETITIVE REPORT'!N27</f>
        <v>2</v>
      </c>
      <c r="O27" s="15">
        <f>'WEEKLY COMPETITIVE REPORT'!O27/X4</f>
        <v>1936.0131255127153</v>
      </c>
      <c r="P27" s="15">
        <f>'WEEKLY COMPETITIVE REPORT'!P27/X17</f>
        <v>1.009141494435612</v>
      </c>
      <c r="Q27" s="23">
        <f>'WEEKLY COMPETITIVE REPORT'!Q27</f>
        <v>337</v>
      </c>
      <c r="R27" s="23">
        <f>'WEEKLY COMPETITIVE REPORT'!R27</f>
        <v>500</v>
      </c>
      <c r="S27" s="65">
        <f>'WEEKLY COMPETITIVE REPORT'!S27</f>
        <v>-44.23001181567546</v>
      </c>
      <c r="T27" s="15">
        <f>'WEEKLY COMPETITIVE REPORT'!T27/X17</f>
        <v>10.66335453100159</v>
      </c>
      <c r="U27" s="15">
        <f t="shared" si="4"/>
        <v>968.0065627563577</v>
      </c>
      <c r="V27" s="26">
        <f t="shared" si="5"/>
        <v>1946.676480043717</v>
      </c>
      <c r="W27" s="23">
        <f>'WEEKLY COMPETITIVE REPORT'!W27</f>
        <v>5367</v>
      </c>
      <c r="X27" s="57">
        <f>'WEEKLY COMPETITIVE REPORT'!X27</f>
        <v>5704</v>
      </c>
    </row>
    <row r="28" spans="1:24" ht="12.75">
      <c r="A28" s="51">
        <v>15</v>
      </c>
      <c r="B28" s="4">
        <f>'WEEKLY COMPETITIVE REPORT'!B28</f>
        <v>13</v>
      </c>
      <c r="C28" s="4" t="str">
        <f>'WEEKLY COMPETITIVE REPORT'!C28</f>
        <v>NINE</v>
      </c>
      <c r="D28" s="4" t="str">
        <f>'WEEKLY COMPETITIVE REPORT'!D28</f>
        <v>INDEP</v>
      </c>
      <c r="E28" s="4" t="str">
        <f>'WEEKLY COMPETITIVE REPORT'!E28</f>
        <v>Cinemania</v>
      </c>
      <c r="F28" s="38">
        <f>'WEEKLY COMPETITIVE REPORT'!F28</f>
        <v>6</v>
      </c>
      <c r="G28" s="38">
        <f>'WEEKLY COMPETITIVE REPORT'!G28</f>
        <v>4</v>
      </c>
      <c r="H28" s="15">
        <f>'WEEKLY COMPETITIVE REPORT'!H28/X4</f>
        <v>987.1479354662291</v>
      </c>
      <c r="I28" s="15">
        <f>'WEEKLY COMPETITIVE REPORT'!I28/X17</f>
        <v>0.6200317965023847</v>
      </c>
      <c r="J28" s="23">
        <f>'WEEKLY COMPETITIVE REPORT'!J28</f>
        <v>148</v>
      </c>
      <c r="K28" s="23">
        <f>'WEEKLY COMPETITIVE REPORT'!K28</f>
        <v>294</v>
      </c>
      <c r="L28" s="65">
        <f>'WEEKLY COMPETITIVE REPORT'!L28</f>
        <v>-53.717948717948715</v>
      </c>
      <c r="M28" s="15">
        <f t="shared" si="3"/>
        <v>246.78698386655728</v>
      </c>
      <c r="N28" s="38">
        <f>'WEEKLY COMPETITIVE REPORT'!N28</f>
        <v>4</v>
      </c>
      <c r="O28" s="15">
        <f>'WEEKLY COMPETITIVE REPORT'!O28/X4</f>
        <v>1629.7511621547715</v>
      </c>
      <c r="P28" s="15">
        <f>'WEEKLY COMPETITIVE REPORT'!P28/X17</f>
        <v>0.8843402225755167</v>
      </c>
      <c r="Q28" s="23">
        <f>'WEEKLY COMPETITIVE REPORT'!Q28</f>
        <v>265</v>
      </c>
      <c r="R28" s="23">
        <f>'WEEKLY COMPETITIVE REPORT'!R28</f>
        <v>484</v>
      </c>
      <c r="S28" s="65">
        <f>'WEEKLY COMPETITIVE REPORT'!S28</f>
        <v>-46.42696629213483</v>
      </c>
      <c r="T28" s="15">
        <f>'WEEKLY COMPETITIVE REPORT'!T28/X17</f>
        <v>7.824324324324325</v>
      </c>
      <c r="U28" s="15">
        <f t="shared" si="4"/>
        <v>407.43779053869287</v>
      </c>
      <c r="V28" s="26">
        <f t="shared" si="5"/>
        <v>1637.5754864790958</v>
      </c>
      <c r="W28" s="23">
        <f>'WEEKLY COMPETITIVE REPORT'!W28</f>
        <v>4404</v>
      </c>
      <c r="X28" s="57">
        <f>'WEEKLY COMPETITIVE REPORT'!X28</f>
        <v>4669</v>
      </c>
    </row>
    <row r="29" spans="1:24" ht="12.75">
      <c r="A29" s="51">
        <v>16</v>
      </c>
      <c r="B29" s="4">
        <f>'WEEKLY COMPETITIVE REPORT'!B29</f>
        <v>11</v>
      </c>
      <c r="C29" s="4" t="str">
        <f>'WEEKLY COMPETITIVE REPORT'!C29</f>
        <v>AVATAR</v>
      </c>
      <c r="D29" s="4" t="str">
        <f>'WEEKLY COMPETITIVE REPORT'!D29</f>
        <v>FOX</v>
      </c>
      <c r="E29" s="4" t="str">
        <f>'WEEKLY COMPETITIVE REPORT'!E29</f>
        <v>CF</v>
      </c>
      <c r="F29" s="38">
        <f>'WEEKLY COMPETITIVE REPORT'!F29</f>
        <v>16</v>
      </c>
      <c r="G29" s="38">
        <f>'WEEKLY COMPETITIVE REPORT'!G29</f>
        <v>18</v>
      </c>
      <c r="H29" s="15">
        <f>'WEEKLY COMPETITIVE REPORT'!H29/X4</f>
        <v>1163.5220125786163</v>
      </c>
      <c r="I29" s="15">
        <f>'WEEKLY COMPETITIVE REPORT'!I29/X17</f>
        <v>0.8223370429252782</v>
      </c>
      <c r="J29" s="23">
        <f>'WEEKLY COMPETITIVE REPORT'!J29</f>
        <v>149</v>
      </c>
      <c r="K29" s="23">
        <f>'WEEKLY COMPETITIVE REPORT'!K29</f>
        <v>360</v>
      </c>
      <c r="L29" s="65">
        <f>'WEEKLY COMPETITIVE REPORT'!L29</f>
        <v>-58.86901884968584</v>
      </c>
      <c r="M29" s="15">
        <f t="shared" si="3"/>
        <v>64.64011180992313</v>
      </c>
      <c r="N29" s="38">
        <f>'WEEKLY COMPETITIVE REPORT'!N29</f>
        <v>18</v>
      </c>
      <c r="O29" s="15">
        <f>'WEEKLY COMPETITIVE REPORT'!O29/X4</f>
        <v>1609.242548537052</v>
      </c>
      <c r="P29" s="15">
        <f>'WEEKLY COMPETITIVE REPORT'!P29/X17</f>
        <v>1.0794912559618441</v>
      </c>
      <c r="Q29" s="23">
        <f>'WEEKLY COMPETITIVE REPORT'!Q29</f>
        <v>219</v>
      </c>
      <c r="R29" s="23">
        <f>'WEEKLY COMPETITIVE REPORT'!R29</f>
        <v>517</v>
      </c>
      <c r="S29" s="65">
        <f>'WEEKLY COMPETITIVE REPORT'!S29</f>
        <v>-56.66421207658321</v>
      </c>
      <c r="T29" s="15">
        <f>'WEEKLY COMPETITIVE REPORT'!T29/X4</f>
        <v>1832608.6956521738</v>
      </c>
      <c r="U29" s="15">
        <f t="shared" si="4"/>
        <v>89.402363807614</v>
      </c>
      <c r="V29" s="26">
        <f t="shared" si="5"/>
        <v>1834217.9382007108</v>
      </c>
      <c r="W29" s="23">
        <f>'WEEKLY COMPETITIVE REPORT'!W29</f>
        <v>252952</v>
      </c>
      <c r="X29" s="57">
        <f>'WEEKLY COMPETITIVE REPORT'!X29</f>
        <v>253171</v>
      </c>
    </row>
    <row r="30" spans="1:24" ht="12.75">
      <c r="A30" s="52">
        <v>17</v>
      </c>
      <c r="B30" s="4">
        <f>'WEEKLY COMPETITIVE REPORT'!B30</f>
        <v>18</v>
      </c>
      <c r="C30" s="4" t="str">
        <f>'WEEKLY COMPETITIVE REPORT'!C30</f>
        <v>PRINCESS AND THE FROG</v>
      </c>
      <c r="D30" s="4" t="str">
        <f>'WEEKLY COMPETITIVE REPORT'!D30</f>
        <v>WDI</v>
      </c>
      <c r="E30" s="4" t="str">
        <f>'WEEKLY COMPETITIVE REPORT'!E30</f>
        <v>CENEX</v>
      </c>
      <c r="F30" s="38">
        <f>'WEEKLY COMPETITIVE REPORT'!F30</f>
        <v>12</v>
      </c>
      <c r="G30" s="38">
        <f>'WEEKLY COMPETITIVE REPORT'!G30</f>
        <v>9</v>
      </c>
      <c r="H30" s="15">
        <f>'WEEKLY COMPETITIVE REPORT'!H30/X4</f>
        <v>1101.996171725458</v>
      </c>
      <c r="I30" s="15">
        <f>'WEEKLY COMPETITIVE REPORT'!I30/X17</f>
        <v>0.03934817170111288</v>
      </c>
      <c r="J30" s="23">
        <f>'WEEKLY COMPETITIVE REPORT'!J30</f>
        <v>171</v>
      </c>
      <c r="K30" s="23">
        <f>'WEEKLY COMPETITIVE REPORT'!K30</f>
        <v>468</v>
      </c>
      <c r="L30" s="65">
        <f>'WEEKLY COMPETITIVE REPORT'!L30</f>
        <v>714.1414141414142</v>
      </c>
      <c r="M30" s="15">
        <f t="shared" si="3"/>
        <v>122.44401908060644</v>
      </c>
      <c r="N30" s="38">
        <f>'WEEKLY COMPETITIVE REPORT'!N30</f>
        <v>9</v>
      </c>
      <c r="O30" s="15">
        <f>'WEEKLY COMPETITIVE REPORT'!O30/X4</f>
        <v>1266.0650806672136</v>
      </c>
      <c r="P30" s="15">
        <f>'WEEKLY COMPETITIVE REPORT'!P30/X17</f>
        <v>0.4972178060413355</v>
      </c>
      <c r="Q30" s="23">
        <f>'WEEKLY COMPETITIVE REPORT'!Q30</f>
        <v>198</v>
      </c>
      <c r="R30" s="23">
        <f>'WEEKLY COMPETITIVE REPORT'!R30</f>
        <v>264</v>
      </c>
      <c r="S30" s="65">
        <f>'WEEKLY COMPETITIVE REPORT'!S30</f>
        <v>-25.979216626698644</v>
      </c>
      <c r="T30" s="15">
        <f>'WEEKLY COMPETITIVE REPORT'!T30/X4</f>
        <v>123643.69701941482</v>
      </c>
      <c r="U30" s="15">
        <f t="shared" si="4"/>
        <v>140.6738978519126</v>
      </c>
      <c r="V30" s="26">
        <f t="shared" si="5"/>
        <v>124909.76210008204</v>
      </c>
      <c r="W30" s="23">
        <f>'WEEKLY COMPETITIVE REPORT'!W30</f>
        <v>22687</v>
      </c>
      <c r="X30" s="57">
        <f>'WEEKLY COMPETITIVE REPORT'!X30</f>
        <v>22885</v>
      </c>
    </row>
    <row r="31" spans="1:24" ht="12.75">
      <c r="A31" s="51">
        <v>18</v>
      </c>
      <c r="B31" s="4">
        <f>'WEEKLY COMPETITIVE REPORT'!B31</f>
        <v>19</v>
      </c>
      <c r="C31" s="4" t="str">
        <f>'WEEKLY COMPETITIVE REPORT'!C31</f>
        <v>NEKA OSTANE MEDJU NAMA</v>
      </c>
      <c r="D31" s="4" t="str">
        <f>'WEEKLY COMPETITIVE REPORT'!D31</f>
        <v>INDEP</v>
      </c>
      <c r="E31" s="4" t="str">
        <f>'WEEKLY COMPETITIVE REPORT'!E31</f>
        <v>Cinemania</v>
      </c>
      <c r="F31" s="38">
        <f>'WEEKLY COMPETITIVE REPORT'!F31</f>
        <v>5</v>
      </c>
      <c r="G31" s="38">
        <f>'WEEKLY COMPETITIVE REPORT'!G31</f>
        <v>2</v>
      </c>
      <c r="H31" s="15">
        <f>'WEEKLY COMPETITIVE REPORT'!H31/X4</f>
        <v>466.2291495761553</v>
      </c>
      <c r="I31" s="15">
        <f>'WEEKLY COMPETITIVE REPORT'!I31/X17</f>
        <v>0.3139904610492846</v>
      </c>
      <c r="J31" s="23">
        <f>'WEEKLY COMPETITIVE REPORT'!J31</f>
        <v>76</v>
      </c>
      <c r="K31" s="23">
        <f>'WEEKLY COMPETITIVE REPORT'!K31</f>
        <v>157</v>
      </c>
      <c r="L31" s="65">
        <f>'WEEKLY COMPETITIVE REPORT'!L31</f>
        <v>-56.835443037974684</v>
      </c>
      <c r="M31" s="15">
        <f t="shared" si="3"/>
        <v>233.11457478807765</v>
      </c>
      <c r="N31" s="38">
        <f>'WEEKLY COMPETITIVE REPORT'!N31</f>
        <v>2</v>
      </c>
      <c r="O31" s="15">
        <f>'WEEKLY COMPETITIVE REPORT'!O31/X4</f>
        <v>866.8307355756084</v>
      </c>
      <c r="P31" s="15">
        <f>'WEEKLY COMPETITIVE REPORT'!P31/X17</f>
        <v>0.4709856915739269</v>
      </c>
      <c r="Q31" s="23">
        <f>'WEEKLY COMPETITIVE REPORT'!Q31</f>
        <v>150</v>
      </c>
      <c r="R31" s="23">
        <f>'WEEKLY COMPETITIVE REPORT'!R31</f>
        <v>245</v>
      </c>
      <c r="S31" s="65">
        <f>'WEEKLY COMPETITIVE REPORT'!S31</f>
        <v>-46.497890295358644</v>
      </c>
      <c r="T31" s="15">
        <f>'WEEKLY COMPETITIVE REPORT'!T31/X4</f>
        <v>11655.728739403881</v>
      </c>
      <c r="U31" s="15">
        <f t="shared" si="4"/>
        <v>433.4153677878042</v>
      </c>
      <c r="V31" s="26">
        <f t="shared" si="5"/>
        <v>12522.55947497949</v>
      </c>
      <c r="W31" s="23">
        <f>'WEEKLY COMPETITIVE REPORT'!W31</f>
        <v>1875</v>
      </c>
      <c r="X31" s="57">
        <f>'WEEKLY COMPETITIVE REPORT'!X31</f>
        <v>2025</v>
      </c>
    </row>
    <row r="32" spans="1:24" ht="12.75">
      <c r="A32" s="51">
        <v>19</v>
      </c>
      <c r="B32" s="4">
        <f>'WEEKLY COMPETITIVE REPORT'!B32</f>
        <v>20</v>
      </c>
      <c r="C32" s="4" t="str">
        <f>'WEEKLY COMPETITIVE REPORT'!C32</f>
        <v>THE WOLFMAN</v>
      </c>
      <c r="D32" s="4" t="str">
        <f>'WEEKLY COMPETITIVE REPORT'!D32</f>
        <v>UNI</v>
      </c>
      <c r="E32" s="4" t="str">
        <f>'WEEKLY COMPETITIVE REPORT'!E32</f>
        <v>Karantanija</v>
      </c>
      <c r="F32" s="38">
        <f>'WEEKLY COMPETITIVE REPORT'!F32</f>
        <v>8</v>
      </c>
      <c r="G32" s="38">
        <f>'WEEKLY COMPETITIVE REPORT'!G32</f>
        <v>7</v>
      </c>
      <c r="H32" s="15">
        <f>'WEEKLY COMPETITIVE REPORT'!H32/X4</f>
        <v>693.1911402789171</v>
      </c>
      <c r="I32" s="15">
        <f>'WEEKLY COMPETITIVE REPORT'!I32/X17</f>
        <v>0.287758346581876</v>
      </c>
      <c r="J32" s="23">
        <f>'WEEKLY COMPETITIVE REPORT'!J32</f>
        <v>99</v>
      </c>
      <c r="K32" s="23">
        <f>'WEEKLY COMPETITIVE REPORT'!K32</f>
        <v>151</v>
      </c>
      <c r="L32" s="65">
        <f>'WEEKLY COMPETITIVE REPORT'!L32</f>
        <v>-29.972375690607734</v>
      </c>
      <c r="M32" s="15">
        <f t="shared" si="3"/>
        <v>99.02730575413102</v>
      </c>
      <c r="N32" s="38">
        <f>'WEEKLY COMPETITIVE REPORT'!N32</f>
        <v>7</v>
      </c>
      <c r="O32" s="15">
        <f>'WEEKLY COMPETITIVE REPORT'!O32/X4</f>
        <v>858.6272901285206</v>
      </c>
      <c r="P32" s="15">
        <f>'WEEKLY COMPETITIVE REPORT'!P32/X17</f>
        <v>0.393879173290938</v>
      </c>
      <c r="Q32" s="23">
        <f>'WEEKLY COMPETITIVE REPORT'!Q32</f>
        <v>126</v>
      </c>
      <c r="R32" s="23">
        <f>'WEEKLY COMPETITIVE REPORT'!R32</f>
        <v>203</v>
      </c>
      <c r="S32" s="65">
        <f>'WEEKLY COMPETITIVE REPORT'!S32</f>
        <v>-36.629667003027244</v>
      </c>
      <c r="T32" s="15">
        <f>'WEEKLY COMPETITIVE REPORT'!T32/X4</f>
        <v>128394.85917418648</v>
      </c>
      <c r="U32" s="15">
        <f t="shared" si="4"/>
        <v>122.66104144693152</v>
      </c>
      <c r="V32" s="26">
        <f t="shared" si="5"/>
        <v>129253.486464315</v>
      </c>
      <c r="W32" s="23">
        <f>'WEEKLY COMPETITIVE REPORT'!W32</f>
        <v>21396</v>
      </c>
      <c r="X32" s="57">
        <f>'WEEKLY COMPETITIVE REPORT'!X32</f>
        <v>21522</v>
      </c>
    </row>
    <row r="33" spans="1:24" ht="13.5" thickBot="1">
      <c r="A33" s="51">
        <v>20</v>
      </c>
      <c r="B33" s="4">
        <f>'WEEKLY COMPETITIVE REPORT'!B33</f>
        <v>15</v>
      </c>
      <c r="C33" s="4" t="str">
        <f>'WEEKLY COMPETITIVE REPORT'!C33</f>
        <v>UN PROPHETE</v>
      </c>
      <c r="D33" s="4" t="str">
        <f>'WEEKLY COMPETITIVE REPORT'!D33</f>
        <v>INDEP</v>
      </c>
      <c r="E33" s="4" t="str">
        <f>'WEEKLY COMPETITIVE REPORT'!E33</f>
        <v>CF</v>
      </c>
      <c r="F33" s="38">
        <f>'WEEKLY COMPETITIVE REPORT'!F33</f>
        <v>4</v>
      </c>
      <c r="G33" s="38">
        <f>'WEEKLY COMPETITIVE REPORT'!G33</f>
        <v>1</v>
      </c>
      <c r="H33" s="15">
        <f>'WEEKLY COMPETITIVE REPORT'!H33/X4</f>
        <v>612.5239267158873</v>
      </c>
      <c r="I33" s="15">
        <f>'WEEKLY COMPETITIVE REPORT'!I33/X17</f>
        <v>0.4713831478537361</v>
      </c>
      <c r="J33" s="23">
        <f>'WEEKLY COMPETITIVE REPORT'!J33</f>
        <v>82</v>
      </c>
      <c r="K33" s="23">
        <f>'WEEKLY COMPETITIVE REPORT'!K33</f>
        <v>213</v>
      </c>
      <c r="L33" s="65">
        <f>'WEEKLY COMPETITIVE REPORT'!L33</f>
        <v>-62.22596964586847</v>
      </c>
      <c r="M33" s="15">
        <f t="shared" si="3"/>
        <v>612.5239267158873</v>
      </c>
      <c r="N33" s="38">
        <f>'WEEKLY COMPETITIVE REPORT'!N33</f>
        <v>1</v>
      </c>
      <c r="O33" s="15">
        <f>'WEEKLY COMPETITIVE REPORT'!O33/X4</f>
        <v>851.7910855892808</v>
      </c>
      <c r="P33" s="15">
        <f>'WEEKLY COMPETITIVE REPORT'!P33/X17</f>
        <v>0.7221780604133545</v>
      </c>
      <c r="Q33" s="23">
        <f>'WEEKLY COMPETITIVE REPORT'!Q33</f>
        <v>119</v>
      </c>
      <c r="R33" s="23">
        <f>'WEEKLY COMPETITIVE REPORT'!R33</f>
        <v>333</v>
      </c>
      <c r="S33" s="65">
        <f>'WEEKLY COMPETITIVE REPORT'!S33</f>
        <v>-65.71271326362135</v>
      </c>
      <c r="T33" s="15">
        <f>'WEEKLY COMPETITIVE REPORT'!T33/X4</f>
        <v>12675.690456658462</v>
      </c>
      <c r="U33" s="15">
        <f t="shared" si="4"/>
        <v>851.7910855892808</v>
      </c>
      <c r="V33" s="26">
        <f t="shared" si="5"/>
        <v>13527.481542247742</v>
      </c>
      <c r="W33" s="23">
        <f>'WEEKLY COMPETITIVE REPORT'!W33</f>
        <v>1951</v>
      </c>
      <c r="X33" s="57">
        <f>'WEEKLY COMPETITIVE REPORT'!X33</f>
        <v>2070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141</v>
      </c>
      <c r="H34" s="33">
        <f>SUM(H14:H33)</f>
        <v>148196.60924254853</v>
      </c>
      <c r="I34" s="32">
        <f>SUM(I14:I33)</f>
        <v>178232.63606090288</v>
      </c>
      <c r="J34" s="32">
        <f>SUM(J14:J33)</f>
        <v>22313</v>
      </c>
      <c r="K34" s="32">
        <f>SUM(K14:K33)</f>
        <v>28200</v>
      </c>
      <c r="L34" s="65">
        <f>'WEEKLY COMPETITIVE REPORT'!L34</f>
        <v>-22.130664674272253</v>
      </c>
      <c r="M34" s="33">
        <f>H34/G34</f>
        <v>1051.0397818620463</v>
      </c>
      <c r="N34" s="41">
        <f>'WEEKLY COMPETITIVE REPORT'!N34</f>
        <v>141</v>
      </c>
      <c r="O34" s="32">
        <f>SUM(O14:O33)</f>
        <v>204146.84167350287</v>
      </c>
      <c r="P34" s="32">
        <f>SUM(P14:P33)</f>
        <v>311163.11028265156</v>
      </c>
      <c r="Q34" s="32">
        <f>SUM(Q14:Q33)</f>
        <v>32833</v>
      </c>
      <c r="R34" s="32">
        <f>SUM(R14:R33)</f>
        <v>50152</v>
      </c>
      <c r="S34" s="66">
        <f>O34/P34-100%</f>
        <v>-0.34392337996601907</v>
      </c>
      <c r="T34" s="32">
        <f>SUM(T14:T33)</f>
        <v>3785028.0583652095</v>
      </c>
      <c r="U34" s="33">
        <f>O34/N34</f>
        <v>1447.8499409468288</v>
      </c>
      <c r="V34" s="32">
        <f>SUM(V14:V33)</f>
        <v>3989174.900038713</v>
      </c>
      <c r="W34" s="32">
        <f>SUM(W14:W33)</f>
        <v>587387</v>
      </c>
      <c r="X34" s="36">
        <f>SUM(X14:X33)</f>
        <v>620220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</cp:lastModifiedBy>
  <cp:lastPrinted>2009-10-01T10:21:10Z</cp:lastPrinted>
  <dcterms:created xsi:type="dcterms:W3CDTF">1998-07-08T11:15:35Z</dcterms:created>
  <dcterms:modified xsi:type="dcterms:W3CDTF">2010-04-15T12:23:24Z</dcterms:modified>
  <cp:category/>
  <cp:version/>
  <cp:contentType/>
  <cp:contentStatus/>
</cp:coreProperties>
</file>